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35c0a74730cb4f2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o cao theo phan mem FMS\Nam 2021\Bao cao FCAP\Bao cao Quy I 2021\"/>
    </mc:Choice>
  </mc:AlternateContent>
  <bookViews>
    <workbookView xWindow="0" yWindow="0" windowWidth="15360" windowHeight="7905"/>
  </bookViews>
  <sheets>
    <sheet name="CDKT" sheetId="1" r:id="rId1"/>
    <sheet name="KQKD" sheetId="2" r:id="rId2"/>
    <sheet name="LCTT" sheetId="3" r:id="rId3"/>
    <sheet name="Bien dong Von CSH" sheetId="7" r:id="rId4"/>
    <sheet name="Thuyet minh" sheetId="4" r:id="rId5"/>
    <sheet name="Giai trinh KQKD" sheetId="5" r:id="rId6"/>
    <sheet name="Can cu Giai trinh" sheetId="6" r:id="rId7"/>
  </sheets>
  <externalReferences>
    <externalReference r:id="rId8"/>
    <externalReference r:id="rId9"/>
    <externalReference r:id="rId10"/>
  </externalReferences>
  <definedNames>
    <definedName name="_xlnm.Print_Titles" localSheetId="0">CDKT!$9:$10</definedName>
    <definedName name="_xlnm.Print_Titles" localSheetId="5">'Giai trinh KQKD'!$8:$8</definedName>
    <definedName name="_xlnm.Print_Titles" localSheetId="1">KQKD!$8:$8</definedName>
    <definedName name="_xlnm.Print_Titles" localSheetId="2">LCTT!$10:$12</definedName>
  </definedNames>
  <calcPr calcId="152511"/>
</workbook>
</file>

<file path=xl/calcChain.xml><?xml version="1.0" encoding="utf-8"?>
<calcChain xmlns="http://schemas.openxmlformats.org/spreadsheetml/2006/main">
  <c r="D465" i="4" l="1"/>
  <c r="F297" i="4" l="1"/>
  <c r="D295" i="4"/>
  <c r="F423" i="4"/>
  <c r="D423" i="4"/>
  <c r="F413" i="4"/>
  <c r="D413" i="4"/>
  <c r="D417" i="4"/>
  <c r="F411" i="4"/>
  <c r="D411" i="4"/>
  <c r="F405" i="4"/>
  <c r="D405" i="4"/>
  <c r="F399" i="4"/>
  <c r="D399" i="4"/>
  <c r="F393" i="4"/>
  <c r="D393" i="4"/>
  <c r="F387" i="4"/>
  <c r="D387" i="4"/>
  <c r="F381" i="4"/>
  <c r="D381" i="4"/>
  <c r="F375" i="4"/>
  <c r="D375" i="4"/>
  <c r="F369" i="4"/>
  <c r="F363" i="4"/>
  <c r="D363" i="4"/>
  <c r="F357" i="4"/>
  <c r="D357" i="4"/>
  <c r="F351" i="4"/>
  <c r="D351" i="4"/>
  <c r="F345" i="4"/>
  <c r="D345" i="4"/>
  <c r="F339" i="4"/>
  <c r="D339" i="4"/>
  <c r="D335" i="4"/>
  <c r="F335" i="4"/>
  <c r="F333" i="4"/>
  <c r="D333" i="4"/>
  <c r="F327" i="4"/>
  <c r="D327" i="4"/>
  <c r="F321" i="4"/>
  <c r="D321" i="4"/>
  <c r="F315" i="4"/>
  <c r="D315" i="4"/>
  <c r="F309" i="4"/>
  <c r="D309" i="4"/>
  <c r="F303" i="4"/>
  <c r="D303" i="4"/>
  <c r="F260" i="4"/>
  <c r="D260" i="4"/>
  <c r="D254" i="4"/>
  <c r="D207" i="4"/>
  <c r="F207" i="4" s="1"/>
  <c r="F203" i="4"/>
  <c r="D202" i="4"/>
  <c r="D204" i="4" s="1"/>
  <c r="F204" i="4" s="1"/>
  <c r="F197" i="4"/>
  <c r="D196" i="4"/>
  <c r="F196" i="4" s="1"/>
  <c r="D198" i="4" l="1"/>
  <c r="F198" i="4" s="1"/>
  <c r="D208" i="4" l="1"/>
  <c r="F208" i="4" s="1"/>
  <c r="D160" i="4" l="1"/>
  <c r="P164" i="4"/>
  <c r="L164" i="4"/>
  <c r="K164" i="4"/>
  <c r="O161" i="4"/>
  <c r="O164" i="4" s="1"/>
  <c r="D159" i="4" l="1"/>
  <c r="F159" i="4"/>
  <c r="H19" i="7" l="1"/>
  <c r="G19" i="7"/>
  <c r="F19" i="7"/>
  <c r="E19" i="7"/>
  <c r="D19" i="7"/>
  <c r="C19" i="7"/>
  <c r="J18" i="7"/>
  <c r="I18" i="7"/>
  <c r="J17" i="7"/>
  <c r="I17" i="7"/>
  <c r="J16" i="7"/>
  <c r="I16" i="7"/>
  <c r="J15" i="7"/>
  <c r="I15" i="7"/>
  <c r="J14" i="7"/>
  <c r="I14" i="7"/>
  <c r="J13" i="7"/>
  <c r="J19" i="7" s="1"/>
  <c r="I13" i="7"/>
  <c r="I19" i="7" s="1"/>
  <c r="D40" i="3"/>
  <c r="D28" i="3"/>
  <c r="D27" i="3"/>
  <c r="D20" i="3"/>
  <c r="D19" i="3"/>
  <c r="D15" i="3"/>
  <c r="D14" i="3"/>
  <c r="G19" i="3"/>
  <c r="G20" i="3"/>
  <c r="G15" i="3"/>
  <c r="J42" i="3"/>
  <c r="J40" i="3"/>
  <c r="G26" i="5"/>
  <c r="F26" i="5"/>
  <c r="G25" i="5"/>
  <c r="F25" i="5"/>
  <c r="E22" i="5"/>
  <c r="D22" i="5"/>
  <c r="G21" i="5"/>
  <c r="F21" i="5"/>
  <c r="G20" i="5"/>
  <c r="G22" i="5" s="1"/>
  <c r="F20" i="5"/>
  <c r="F22" i="5" s="1"/>
  <c r="G17" i="5"/>
  <c r="F17" i="5"/>
  <c r="G16" i="5"/>
  <c r="F16" i="5"/>
  <c r="G15" i="5"/>
  <c r="F15" i="5"/>
  <c r="G12" i="5"/>
  <c r="F12" i="5"/>
  <c r="E11" i="5"/>
  <c r="E13" i="5" s="1"/>
  <c r="E18" i="5" s="1"/>
  <c r="E24" i="5" s="1"/>
  <c r="E27" i="5" s="1"/>
  <c r="E28" i="5" s="1"/>
  <c r="D11" i="5"/>
  <c r="D13" i="5" s="1"/>
  <c r="D18" i="5" s="1"/>
  <c r="D24" i="5" s="1"/>
  <c r="D27" i="5" s="1"/>
  <c r="D28" i="5" s="1"/>
  <c r="G10" i="5"/>
  <c r="F10" i="5"/>
  <c r="G9" i="5"/>
  <c r="G11" i="5" s="1"/>
  <c r="G13" i="5" s="1"/>
  <c r="G18" i="5" s="1"/>
  <c r="F9" i="5"/>
  <c r="F11" i="5" s="1"/>
  <c r="F13" i="5" s="1"/>
  <c r="F18" i="5" s="1"/>
  <c r="F24" i="5" s="1"/>
  <c r="F27" i="5" s="1"/>
  <c r="F28" i="5" s="1"/>
  <c r="D38" i="3"/>
  <c r="D30" i="3"/>
  <c r="D18" i="3"/>
  <c r="D16" i="3"/>
  <c r="D21" i="3"/>
  <c r="E38" i="3"/>
  <c r="E28" i="3"/>
  <c r="E30" i="3" s="1"/>
  <c r="E27" i="3"/>
  <c r="E20" i="3"/>
  <c r="E19" i="3"/>
  <c r="E16" i="3"/>
  <c r="E15" i="3"/>
  <c r="E14" i="3"/>
  <c r="E21" i="3" s="1"/>
  <c r="G25" i="2"/>
  <c r="G21" i="2"/>
  <c r="G20" i="2"/>
  <c r="G17" i="2"/>
  <c r="G16" i="2"/>
  <c r="G15" i="2"/>
  <c r="G12" i="2"/>
  <c r="G9" i="2"/>
  <c r="E22" i="2"/>
  <c r="E13" i="2"/>
  <c r="E18" i="2" s="1"/>
  <c r="E24" i="2" s="1"/>
  <c r="E27" i="2" s="1"/>
  <c r="E28" i="2" s="1"/>
  <c r="E11" i="2"/>
  <c r="D39" i="3" l="1"/>
  <c r="G24" i="5"/>
  <c r="G27" i="5" s="1"/>
  <c r="G28" i="5" s="1"/>
  <c r="E39" i="3"/>
  <c r="E42" i="3" s="1"/>
  <c r="F25" i="2" l="1"/>
  <c r="F21" i="2"/>
  <c r="F20" i="2"/>
  <c r="F17" i="2"/>
  <c r="F16" i="2"/>
  <c r="F15" i="2"/>
  <c r="F12" i="2"/>
  <c r="F9" i="2"/>
  <c r="D119" i="1"/>
  <c r="D116" i="1"/>
  <c r="E119" i="1"/>
  <c r="E116" i="1"/>
  <c r="E104" i="1"/>
  <c r="E86" i="1"/>
  <c r="E75" i="1"/>
  <c r="E62" i="1"/>
  <c r="E61" i="1"/>
  <c r="E97" i="1" s="1"/>
  <c r="E56" i="1"/>
  <c r="E51" i="1"/>
  <c r="E41" i="1"/>
  <c r="E40" i="1" s="1"/>
  <c r="E33" i="1" s="1"/>
  <c r="E27" i="1"/>
  <c r="E19" i="1"/>
  <c r="E12" i="1" s="1"/>
  <c r="E16" i="1"/>
  <c r="E13" i="1"/>
  <c r="E60" i="1" l="1"/>
  <c r="F454" i="4"/>
  <c r="D454" i="4"/>
  <c r="F478" i="4" l="1"/>
  <c r="D478" i="4"/>
  <c r="F259" i="4" l="1"/>
  <c r="D259" i="4"/>
  <c r="D247" i="4"/>
  <c r="F247" i="4"/>
  <c r="F407" i="4"/>
  <c r="D407" i="4"/>
  <c r="D294" i="4"/>
  <c r="K166" i="4" l="1"/>
  <c r="D163" i="4"/>
  <c r="L166" i="4"/>
  <c r="F163" i="4"/>
  <c r="G30" i="3"/>
  <c r="G40" i="3"/>
  <c r="G42" i="3" s="1"/>
  <c r="G26" i="2"/>
  <c r="G22" i="2"/>
  <c r="G10" i="2"/>
  <c r="G11" i="2" s="1"/>
  <c r="G13" i="2" s="1"/>
  <c r="G18" i="2" s="1"/>
  <c r="G24" i="2" l="1"/>
  <c r="G27" i="2" s="1"/>
  <c r="G28" i="2" s="1"/>
  <c r="D42" i="3"/>
  <c r="G21" i="3"/>
  <c r="G39" i="3" s="1"/>
  <c r="F178" i="4" l="1"/>
  <c r="D178" i="4"/>
  <c r="D293" i="4" l="1"/>
  <c r="F401" i="4"/>
  <c r="D401" i="4"/>
  <c r="D292" i="4"/>
  <c r="F395" i="4"/>
  <c r="D395" i="4"/>
  <c r="D291" i="4"/>
  <c r="F389" i="4"/>
  <c r="D389" i="4"/>
  <c r="D256" i="4" l="1"/>
  <c r="C166" i="4"/>
  <c r="D137" i="4" l="1"/>
  <c r="F171" i="4" l="1"/>
  <c r="F166" i="4"/>
  <c r="E171" i="4"/>
  <c r="D169" i="4"/>
  <c r="D171" i="4" s="1"/>
  <c r="F461" i="4" l="1"/>
  <c r="D290" i="4"/>
  <c r="F383" i="4"/>
  <c r="D383" i="4"/>
  <c r="D289" i="4"/>
  <c r="F377" i="4"/>
  <c r="D377" i="4"/>
  <c r="D317" i="4"/>
  <c r="D299" i="4"/>
  <c r="F137" i="4"/>
  <c r="D450" i="4" l="1"/>
  <c r="F299" i="4"/>
  <c r="F148" i="4"/>
  <c r="D148" i="4"/>
  <c r="F22" i="2" l="1"/>
  <c r="F371" i="4" l="1"/>
  <c r="D371" i="4"/>
  <c r="F365" i="4"/>
  <c r="D365" i="4"/>
  <c r="D288" i="4"/>
  <c r="F359" i="4"/>
  <c r="D359" i="4"/>
  <c r="F482" i="4" l="1"/>
  <c r="D461" i="4"/>
  <c r="E223" i="4" l="1"/>
  <c r="F223" i="4"/>
  <c r="H18" i="5" l="1"/>
  <c r="F450" i="4" l="1"/>
  <c r="H27" i="5"/>
  <c r="F305" i="4" l="1"/>
  <c r="D279" i="4" l="1"/>
  <c r="F445" i="4"/>
  <c r="F278" i="4" l="1"/>
  <c r="D278" i="4"/>
  <c r="F225" i="4" l="1"/>
  <c r="F26" i="2" l="1"/>
  <c r="F10" i="2"/>
  <c r="F11" i="2" s="1"/>
  <c r="F13" i="2" s="1"/>
  <c r="F18" i="2" s="1"/>
  <c r="D22" i="2"/>
  <c r="D11" i="2"/>
  <c r="D13" i="2" s="1"/>
  <c r="D18" i="2" s="1"/>
  <c r="D24" i="2" l="1"/>
  <c r="D27" i="2" s="1"/>
  <c r="D28" i="2" s="1"/>
  <c r="F24" i="2"/>
  <c r="F27" i="2" s="1"/>
  <c r="F28" i="2" s="1"/>
  <c r="D287" i="4" l="1"/>
  <c r="F353" i="4"/>
  <c r="D353" i="4"/>
  <c r="E225" i="4"/>
  <c r="H12" i="5" l="1"/>
  <c r="F419" i="4" l="1"/>
  <c r="D419" i="4"/>
  <c r="D286" i="4"/>
  <c r="F347" i="4"/>
  <c r="D347" i="4"/>
  <c r="D482" i="4"/>
  <c r="D296" i="4" l="1"/>
  <c r="H9" i="5" l="1"/>
  <c r="D75" i="1" l="1"/>
  <c r="D285" i="4" l="1"/>
  <c r="F341" i="4"/>
  <c r="D341" i="4"/>
  <c r="F493" i="4" l="1"/>
  <c r="D493" i="4"/>
  <c r="F485" i="4"/>
  <c r="D485" i="4"/>
  <c r="F481" i="4"/>
  <c r="D481" i="4"/>
  <c r="F473" i="4"/>
  <c r="D473" i="4"/>
  <c r="F464" i="4"/>
  <c r="D464" i="4"/>
  <c r="F458" i="4"/>
  <c r="D458" i="4"/>
  <c r="F440" i="4" l="1"/>
  <c r="D440" i="4"/>
  <c r="F437" i="4"/>
  <c r="D437" i="4"/>
  <c r="F432" i="4"/>
  <c r="D432" i="4"/>
  <c r="D426" i="4" l="1"/>
  <c r="F426" i="4"/>
  <c r="F329" i="4"/>
  <c r="D329" i="4"/>
  <c r="D323" i="4"/>
  <c r="F323" i="4"/>
  <c r="F317" i="4"/>
  <c r="F311" i="4"/>
  <c r="D311" i="4"/>
  <c r="D305" i="4"/>
  <c r="D250" i="4"/>
  <c r="F267" i="4"/>
  <c r="D267" i="4"/>
  <c r="F250" i="4"/>
  <c r="F243" i="4"/>
  <c r="D243" i="4"/>
  <c r="F236" i="4"/>
  <c r="D236" i="4"/>
  <c r="F231" i="4"/>
  <c r="D231" i="4"/>
  <c r="D217" i="4"/>
  <c r="F217" i="4"/>
  <c r="F187" i="4"/>
  <c r="D187" i="4"/>
  <c r="F181" i="4"/>
  <c r="D181" i="4"/>
  <c r="F174" i="4"/>
  <c r="D174" i="4"/>
  <c r="F158" i="4"/>
  <c r="D158" i="4"/>
  <c r="D152" i="4"/>
  <c r="F152" i="4"/>
  <c r="E144" i="4"/>
  <c r="C144" i="4"/>
  <c r="H26" i="5" l="1"/>
  <c r="H25" i="5"/>
  <c r="H23" i="5"/>
  <c r="H22" i="5"/>
  <c r="H21" i="5"/>
  <c r="H20" i="5"/>
  <c r="H19" i="5"/>
  <c r="H17" i="5"/>
  <c r="H16" i="5"/>
  <c r="H15" i="5"/>
  <c r="H14" i="5"/>
  <c r="H10" i="5"/>
  <c r="H13" i="5" l="1"/>
  <c r="H11" i="5"/>
  <c r="H24" i="5" l="1"/>
  <c r="H28" i="5" l="1"/>
  <c r="D268" i="4"/>
  <c r="F268" i="4"/>
  <c r="D240" i="4" l="1"/>
  <c r="F232" i="4" l="1"/>
  <c r="D232" i="4"/>
  <c r="F147" i="4"/>
  <c r="D147" i="4"/>
  <c r="F140" i="4"/>
  <c r="F139" i="4"/>
  <c r="D140" i="4"/>
  <c r="D139" i="4"/>
  <c r="D56" i="1" l="1"/>
  <c r="D13" i="1"/>
  <c r="F222" i="4" l="1"/>
  <c r="F219" i="4"/>
  <c r="F226" i="4" l="1"/>
  <c r="D104" i="1" l="1"/>
  <c r="D86" i="1"/>
  <c r="D62" i="1"/>
  <c r="D61" i="1" s="1"/>
  <c r="D51" i="1"/>
  <c r="D41" i="1"/>
  <c r="D40" i="1" s="1"/>
  <c r="D27" i="1"/>
  <c r="D19" i="1"/>
  <c r="D16" i="1"/>
  <c r="E125" i="1"/>
  <c r="F494" i="4"/>
  <c r="D494" i="4"/>
  <c r="F470" i="4"/>
  <c r="D470" i="4"/>
  <c r="D284" i="4"/>
  <c r="D283" i="4"/>
  <c r="D282" i="4"/>
  <c r="D281" i="4"/>
  <c r="D280" i="4"/>
  <c r="F269" i="4"/>
  <c r="D269" i="4"/>
  <c r="F256" i="4"/>
  <c r="F240" i="4"/>
  <c r="F233" i="4"/>
  <c r="D233" i="4"/>
  <c r="E222" i="4"/>
  <c r="D222" i="4"/>
  <c r="E219" i="4"/>
  <c r="D219" i="4"/>
  <c r="F190" i="4"/>
  <c r="D190" i="4"/>
  <c r="F184" i="4"/>
  <c r="D184" i="4"/>
  <c r="D155" i="4"/>
  <c r="F149" i="4"/>
  <c r="D149" i="4"/>
  <c r="F141" i="4"/>
  <c r="D138" i="4"/>
  <c r="D141" i="4" s="1"/>
  <c r="D297" i="4" l="1"/>
  <c r="D33" i="1"/>
  <c r="H451" i="4"/>
  <c r="H452" i="4"/>
  <c r="J452" i="4"/>
  <c r="J451" i="4"/>
  <c r="C219" i="4"/>
  <c r="C222" i="4"/>
  <c r="E226" i="4"/>
  <c r="D97" i="1"/>
  <c r="D12" i="1"/>
  <c r="F155" i="4"/>
  <c r="D60" i="1" l="1"/>
  <c r="D125" i="1" s="1"/>
  <c r="D445" i="4"/>
</calcChain>
</file>

<file path=xl/sharedStrings.xml><?xml version="1.0" encoding="utf-8"?>
<sst xmlns="http://schemas.openxmlformats.org/spreadsheetml/2006/main" count="1046" uniqueCount="752">
  <si>
    <t>Thuyết minh</t>
  </si>
  <si>
    <t>Mã số</t>
  </si>
  <si>
    <t>Số đầu năm</t>
  </si>
  <si>
    <t>TỔNG CỘNG TÀI SẢN (270 = 100 + 200)</t>
  </si>
  <si>
    <t>TỔNG CỘNG NGUỒN VỐN (440 = 300 + 400)</t>
  </si>
  <si>
    <t>151</t>
  </si>
  <si>
    <t>152</t>
  </si>
  <si>
    <t>154</t>
  </si>
  <si>
    <t>200</t>
  </si>
  <si>
    <t>210</t>
  </si>
  <si>
    <t>211</t>
  </si>
  <si>
    <t>212</t>
  </si>
  <si>
    <t>213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</si>
  <si>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</si>
  <si>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</si>
  <si>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</si>
  <si>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</si>
  <si>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</si>
  <si>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</si>
  <si>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</si>
  <si>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</si>
  <si>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</si>
  <si>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</si>
  <si>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</si>
  <si>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</si>
  <si>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250</t>
  </si>
  <si>
    <t>251</t>
  </si>
  <si>
    <t>252</t>
  </si>
  <si>
    <t>260</t>
  </si>
  <si>
    <t>261</t>
  </si>
  <si>
    <t>262</t>
  </si>
  <si>
    <t>268</t>
  </si>
  <si>
    <t>270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</si>
  <si>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</si>
  <si>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</si>
  <si>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</si>
  <si>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</si>
  <si>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</si>
  <si>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</si>
  <si>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</si>
  <si>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</si>
  <si>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</si>
  <si>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319</t>
  </si>
  <si>
    <t>320</t>
  </si>
  <si>
    <t>323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</si>
  <si>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</si>
  <si>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</si>
  <si>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</si>
  <si>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</si>
  <si>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</si>
  <si>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</si>
  <si>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</si>
  <si>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</si>
  <si>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</si>
  <si>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</si>
  <si>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400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</si>
  <si>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</si>
  <si>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</si>
  <si>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</si>
  <si>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</si>
  <si>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</si>
  <si>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</si>
  <si>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</si>
  <si>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</si>
  <si>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</si>
  <si>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</si>
  <si>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440</t>
  </si>
  <si>
    <t>110</t>
  </si>
  <si>
    <t>111</t>
  </si>
  <si>
    <t>112</t>
  </si>
  <si>
    <t>120</t>
  </si>
  <si>
    <t>121</t>
  </si>
  <si>
    <t>130</t>
  </si>
  <si>
    <t>131</t>
  </si>
  <si>
    <t>132</t>
  </si>
  <si>
    <t>133</t>
  </si>
  <si>
    <t>134</t>
  </si>
  <si>
    <t>135</t>
  </si>
  <si>
    <t>139</t>
  </si>
  <si>
    <t>140</t>
  </si>
  <si>
    <t>150</t>
  </si>
  <si>
    <t>Đơn vị tính: Việt Nam Đồng</t>
  </si>
  <si>
    <t>Tầng 9, tòa nhà TTC, lô B1A, phố Duy Tân, Cầu Giấy, Hà Nội</t>
  </si>
  <si>
    <t>1. Doanh thu</t>
  </si>
  <si>
    <t>VI.28</t>
  </si>
  <si>
    <t>2. Các khoản giảm trừ doanh thu</t>
  </si>
  <si>
    <t>VI.29</t>
  </si>
  <si>
    <t>3. Doanh thu thuần về hoạt động kinh doanh (10=1-2)</t>
  </si>
  <si>
    <t xml:space="preserve">          </t>
  </si>
  <si>
    <t>4. Chi phí hoạt động kinh doanh</t>
  </si>
  <si>
    <t>VI.30</t>
  </si>
  <si>
    <t>5. Lợi nhuận gộp của hoạt động kinh doanh (20=10-11)</t>
  </si>
  <si>
    <t>6. Doanh thu hoạt động tài chính</t>
  </si>
  <si>
    <t>VI.31</t>
  </si>
  <si>
    <t>7. Chi phí tài chính</t>
  </si>
  <si>
    <t>VI.32</t>
  </si>
  <si>
    <t>8. Chi phí quản lý doanh nghiệp</t>
  </si>
  <si>
    <t>9. Lợi nhuận thuần từ hoạt động kinh doanh (30=20+21-22-25)</t>
  </si>
  <si>
    <t>10. Thu nhập khác</t>
  </si>
  <si>
    <t>11. Chi phí khác</t>
  </si>
  <si>
    <t>12. Lợi nhuận khác (40=31-32)</t>
  </si>
  <si>
    <t>13. Tổng lợi nhuận trước thuế (50=30+40)</t>
  </si>
  <si>
    <t>14. Chi phí thuế TNDN hiện hành</t>
  </si>
  <si>
    <t>VI.33</t>
  </si>
  <si>
    <t>15. Chi phí thuế TNDN hoãn lại</t>
  </si>
  <si>
    <t>VI.34</t>
  </si>
  <si>
    <t>16. Lợi nhuận sau thuế TNDN (60=50-51-52)</t>
  </si>
  <si>
    <t>17. Lãi trên cổ phiếu</t>
  </si>
  <si>
    <t>Kế toán trưởng</t>
  </si>
  <si>
    <t>Chỉ tiêu</t>
  </si>
  <si>
    <t>BÁO CÁO KẾT QUẢ HOẠT ĐỘNG SẢN XUÂT KINH DOANH</t>
  </si>
  <si>
    <t>Lũy kế từ đầu năm đến cuối quý này</t>
  </si>
  <si>
    <t>I. Lưu chuyển tiền từ hoạt động kinh doanh</t>
  </si>
  <si>
    <t>1</t>
  </si>
  <si>
    <t>1. Tiền thu từ hoạt động nghiệp vụ, cung cấp dịch vụ và doanh thu khác</t>
  </si>
  <si>
    <t>01</t>
  </si>
  <si>
    <t xml:space="preserve">2. Tiền chi trả cho hoạt động nghiệp vụ và người cung cấp hàng hóa, dịch vụ </t>
  </si>
  <si>
    <t>02</t>
  </si>
  <si>
    <t xml:space="preserve">3. Tiền chi trả cho người lao động </t>
  </si>
  <si>
    <t>03</t>
  </si>
  <si>
    <t xml:space="preserve">4. Tiền chi trả lãi vay </t>
  </si>
  <si>
    <t>04</t>
  </si>
  <si>
    <t xml:space="preserve">5. Tiền chi nộp thuế thu nhập doanh nghiệp </t>
  </si>
  <si>
    <t>05</t>
  </si>
  <si>
    <t xml:space="preserve">6. Tiền thu khác từ hoạt động kinh doanh </t>
  </si>
  <si>
    <t>06</t>
  </si>
  <si>
    <t xml:space="preserve">7. Tiền chi khác từ hoạt động kinh doanh </t>
  </si>
  <si>
    <t>07</t>
  </si>
  <si>
    <t>Lưu chuyển tiền thuần từ hoạt động kinh doanh</t>
  </si>
  <si>
    <t>20</t>
  </si>
  <si>
    <t>II. Lưu chuyển tiền từ hoạt động đầu tư</t>
  </si>
  <si>
    <t>2</t>
  </si>
  <si>
    <t>1.Tiền chi để mua sắm, xây dựng TSCĐ và các tài sản dài hạn khác</t>
  </si>
  <si>
    <t>21</t>
  </si>
  <si>
    <t>2.Tiền thu từ thanh lý, nhượng bán TSCĐ và các tài sản dài hạn khác</t>
  </si>
  <si>
    <t>22</t>
  </si>
  <si>
    <t>3. Tiền chi mua các công cụ nợ của đơn vị khác</t>
  </si>
  <si>
    <t>23</t>
  </si>
  <si>
    <t>4. Tiền thu từ thanh lý các khoản đầu tư công cụ nợ của đơn vị khác</t>
  </si>
  <si>
    <t>24</t>
  </si>
  <si>
    <t>5.Tiền chi đầu tư góp vốn vào đơn vị khác</t>
  </si>
  <si>
    <t>25</t>
  </si>
  <si>
    <t>6.Tiền thu hồi đầu tư góp vốn vào đơn vị khác</t>
  </si>
  <si>
    <t>26</t>
  </si>
  <si>
    <t>7. Tiền thu cổ tức và lợi nhuận được chia</t>
  </si>
  <si>
    <t>27</t>
  </si>
  <si>
    <t>Lưu chuyển tiền thuần từ hoạt động đầu tư</t>
  </si>
  <si>
    <t>30</t>
  </si>
  <si>
    <t>III. Lưu chuyển tiền từ hoạt động tài chính</t>
  </si>
  <si>
    <t>3</t>
  </si>
  <si>
    <t xml:space="preserve">1. Tiền thu từ phát hành cổ phiếu, trái phiếu, nhận vốn góp của chủ sở hữu </t>
  </si>
  <si>
    <t>31</t>
  </si>
  <si>
    <t>2. Tiền chi trả vốn cho các chủ sở hữu, mua lại cổ phiếu của công ty đã phát hành</t>
  </si>
  <si>
    <t>32</t>
  </si>
  <si>
    <t xml:space="preserve">3. Tiền vay ngắn hạn, dài hạn nhận được </t>
  </si>
  <si>
    <t>33</t>
  </si>
  <si>
    <t>4.Tiền chi trả nợ gốc vay</t>
  </si>
  <si>
    <t>34</t>
  </si>
  <si>
    <t>5.Tiền chi trả nợ thuê tài chính</t>
  </si>
  <si>
    <t>35</t>
  </si>
  <si>
    <t>6. Cổ tức, lợi nhuận đã trả cho chủ sở hữu</t>
  </si>
  <si>
    <t>36</t>
  </si>
  <si>
    <t>Lưu chuyển tiền thuần từ hoạt động tài chính</t>
  </si>
  <si>
    <t>40</t>
  </si>
  <si>
    <t>Lưu chuyển tiền thuần trong kỳ (50 = 20+30+40)</t>
  </si>
  <si>
    <t>50</t>
  </si>
  <si>
    <t>Tiền và tương đương tiền đầu kỳ</t>
  </si>
  <si>
    <t>60</t>
  </si>
  <si>
    <t>Ảnh hưởng của thay đổi tỷ giá hối đoái quy đổi ngoại tệ</t>
  </si>
  <si>
    <t>61</t>
  </si>
  <si>
    <t>Tiền và tương đương tiền cuối kỳ (70 = 50+60+61)</t>
  </si>
  <si>
    <t>70</t>
  </si>
  <si>
    <t>CÔNG TY CỔ PHẦN QUẢN LÝ QUỸ ĐẦU TƯ FPT</t>
  </si>
  <si>
    <t>Mẫu số B09-CTQ (ban hành theo TT</t>
  </si>
  <si>
    <t>THUYẾT MINH BÁO CÁO TÀI CHÍNH</t>
  </si>
  <si>
    <t>I-</t>
  </si>
  <si>
    <t>Đặc điểm hoạt động của Công ty</t>
  </si>
  <si>
    <t>1 -</t>
  </si>
  <si>
    <t xml:space="preserve">Hình thức sở hữu vốn: </t>
  </si>
  <si>
    <t>Công ty cổ phần</t>
  </si>
  <si>
    <t>2 -</t>
  </si>
  <si>
    <t>Lĩnh vực hoạt động:</t>
  </si>
  <si>
    <t>3 -</t>
  </si>
  <si>
    <t>Ngành nghề kinh doanh:</t>
  </si>
  <si>
    <t>4 -</t>
  </si>
  <si>
    <t>Tổng số công nhân viên và người lao động:</t>
  </si>
  <si>
    <t>Trong đó:</t>
  </si>
  <si>
    <t>- Nhân viên quản lý</t>
  </si>
  <si>
    <t>- Tuyển dụng mới</t>
  </si>
  <si>
    <t>- Chuyển công tác</t>
  </si>
  <si>
    <t>- Kỷ luật</t>
  </si>
  <si>
    <t>- Những người đã được cấp CCHN</t>
  </si>
  <si>
    <t>Tên</t>
  </si>
  <si>
    <t>Chứng chỉ số</t>
  </si>
  <si>
    <t>Ngày cấp</t>
  </si>
  <si>
    <t>Bà Vũ Hoài Anh</t>
  </si>
  <si>
    <t>000796/QLQ</t>
  </si>
  <si>
    <t>Bà Nguyễn Thị Thu Nguyệt</t>
  </si>
  <si>
    <t>000795/QLQ</t>
  </si>
  <si>
    <t>Ông Ngô Thanh Hải</t>
  </si>
  <si>
    <t>001031/QLQ</t>
  </si>
  <si>
    <t>Bà Phạm Bích Ngọc</t>
  </si>
  <si>
    <t>001243/QLQ</t>
  </si>
  <si>
    <t>5-</t>
  </si>
  <si>
    <t>Đặc điểm hoạt động của Công ty trong năm tài chính có ảnh hưởng đến báo cáo tài chính</t>
  </si>
  <si>
    <t>II-</t>
  </si>
  <si>
    <t>Kỳ kế toán, đơn vị tiền tệ sử dụng trong kế toán</t>
  </si>
  <si>
    <t>1-</t>
  </si>
  <si>
    <t>Kỳ kế toán năm: bắt đầu từ ngày 1/1 kết thúc vào ngày 31/12 hàng năm.</t>
  </si>
  <si>
    <t>2-</t>
  </si>
  <si>
    <t xml:space="preserve">Đơn vị tiền tệ sử dụng trong ghi chép kế toán và nguyên tắc, phương pháp chuyển đổi </t>
  </si>
  <si>
    <t>các đồng tiền khác: Đồng Việt Nam (VND)</t>
  </si>
  <si>
    <t>III-</t>
  </si>
  <si>
    <t>Chuẩn mực và Chế độ kế toán áp dụng</t>
  </si>
  <si>
    <t xml:space="preserve">Chế độ kế toán áp dụng: </t>
  </si>
  <si>
    <t>Chế độ kế toán cho công ty Quản lý Quỹ theo thông tư số 125/2011/TT-BTC ngày 5/9/2011 của BTC</t>
  </si>
  <si>
    <t xml:space="preserve">Tuyên bố về việc tuân thủ Chuẩn mực kế toán và Chế độ kế toán: Báo cáo tài chính kèm theo được trình </t>
  </si>
  <si>
    <t xml:space="preserve">bày bằng Đồng Việt Nam(VND), theo nguyên tắc giá gốc và phù hợp với các Chuẩn mực kế toán Việt </t>
  </si>
  <si>
    <t xml:space="preserve">Nam, Hệ thống kế toán Việt Nam áp dụng cho Công ty quản lý quỹ đầu tư chứng khoán và các quy định </t>
  </si>
  <si>
    <t>hiện hành có liên quan tại Việt Nam.</t>
  </si>
  <si>
    <t xml:space="preserve">Hình thức kế toán áp dụng: </t>
  </si>
  <si>
    <t>Kế toán máy</t>
  </si>
  <si>
    <t>IV-</t>
  </si>
  <si>
    <t>Các chính sách kế toán áp dụng</t>
  </si>
  <si>
    <t xml:space="preserve">Nguyên tắc ghi nhận các khoản tiền và các khoản tương đương tiền: Tiền và các khoản tương đương tiền </t>
  </si>
  <si>
    <t xml:space="preserve">bao gồm tiền mặt tại quỹ, các khoản tiền gửi không kỳ hạn, các khoản đầu tư ngắn hạn, có tính thanh khoản </t>
  </si>
  <si>
    <t>cao, dễ dàng chuyển đổi thành tiền và ít rủi ro liên quan đến việc biến động giá trị.</t>
  </si>
  <si>
    <t>Phương pháp chuyển đổi các đồng tiền khác ra đồng tiền sử dụng trong kế toán.</t>
  </si>
  <si>
    <t>Nguyên tắc ghi nhận và khấu hao TSCĐ</t>
  </si>
  <si>
    <t xml:space="preserve">- Nguyên tắc ghi nhận TSCĐ (hữu hình, vô hình, thuê tài chính): TSCĐ được trình bày theo nguyên giá trừ </t>
  </si>
  <si>
    <t>giá trị hao mòn lũy kế</t>
  </si>
  <si>
    <t xml:space="preserve">- Phương pháp khấu hao TSCĐ (hữu hình, vô hình, thuê tài chính): khấu hao theo Phương pháp đường thẳng </t>
  </si>
  <si>
    <t>dựa trên thời gian hữu dụng ước tính của tài sản (Thiết bị văn phòng - 3 năm)</t>
  </si>
  <si>
    <t>3-</t>
  </si>
  <si>
    <t>Nguyên tắc ghi nhận các khoản đầu tư tài chính</t>
  </si>
  <si>
    <t xml:space="preserve">- Các khoản đầu tư vào công ty con, công ty liên kết, vốn góp vào cơ sở kinh doanh đồng kiểm soát: Các </t>
  </si>
  <si>
    <t xml:space="preserve">khoản đầu tư vào các Công ty con là các khoản đầu tư vào các đơn vị  do Công ty có quyền kiểm soát. </t>
  </si>
  <si>
    <t xml:space="preserve">Quyền kiểm soát tồn tại khi Công ty có quyền chi phối các chính sách tài chính và hoạt động của đơn vị nhằm </t>
  </si>
  <si>
    <t xml:space="preserve">thu được lợi ích từ các hoạt động của các đơn vị đó. Các khoản đầu tư vào Công ty con được phản ánh theo </t>
  </si>
  <si>
    <t>nguyên giá.</t>
  </si>
  <si>
    <t>- Các khoản đầu tư chứng khoán</t>
  </si>
  <si>
    <t xml:space="preserve">- Phương pháp lập dự phòng giảm giá đầu tư ngắn hạn, dài hạn: Dự phòng giảm giá cho các khoản đầu tư </t>
  </si>
  <si>
    <t xml:space="preserve">chứng khoán được Công ty tham khảo theo hướng dẫn tại Thông tư số 146/2014/TT-BTC ngày 6/10/2014 do </t>
  </si>
  <si>
    <t>Bộ Tài chính ban hành.</t>
  </si>
  <si>
    <t xml:space="preserve">Đối với chứng khoán niêm yết tại Sở Giao dịch chứng khoán, giá chứng khoán thực tế trên thị trường là giá </t>
  </si>
  <si>
    <t>đóng cửa tại ngày gần nhất có giao dịch tính đến ngày trích lập dự phòng.</t>
  </si>
  <si>
    <t xml:space="preserve">+ Đối với các chứng khoán đăng ký giao dịch (cổ phiếu đăng ký giao dịch tại Upcom), giá chứng khoán thực </t>
  </si>
  <si>
    <t xml:space="preserve">tế trên thị trường là giá đóng cửa tại ngày gần nhất có giao dịch tính đến ngày trích lập dự phòng. </t>
  </si>
  <si>
    <t xml:space="preserve">+ Đối với các chứng khoán vốn của các công ty chưa niêm yết và chưa đăng ký giao dịch trên thị trường giao </t>
  </si>
  <si>
    <t xml:space="preserve">dịch của các Công ty đại chúng chưa niêm yết (Upcom) thì giá chứng khoán thực tế trên thị trường làm cơ sở </t>
  </si>
  <si>
    <t xml:space="preserve">để trích lập dự phòng là giá trung bình của các mức giá giao dịch thực tế theo báo giá của ba (03) công ty </t>
  </si>
  <si>
    <t>chứng khoán có giao dịch tại thời điểm gần nhất với thời điểm trích lập dự phòng nhưng không quá một tháng</t>
  </si>
  <si>
    <t>tính đến ngày trích lập dự phòng. Trường hợp chứng khoán không có giao dịch thực tế phát sinh trong khoảng</t>
  </si>
  <si>
    <t>thời gian trên thì Công ty không thực hiện trích lập dự phòng.</t>
  </si>
  <si>
    <t>+ Đối với chứng khoán niêm yết bị hủy hoặc bị đình chỉ giao dịch, bị ngừng giao dịch kể từ ngày giao dịch thứ</t>
  </si>
  <si>
    <t xml:space="preserve">sáu trở đi, giá chứng khoán thực tế là giá trị sổ sách tại ngày lập bảng cân đối kế toán gần nhất. </t>
  </si>
  <si>
    <t>4-</t>
  </si>
  <si>
    <t>Nguyên tắc ghi nhận và vốn hóa các khoản chi phí khác:</t>
  </si>
  <si>
    <t xml:space="preserve">- Chi phí trả trước ngắn hạn: Công cụ và dụng cụ bao gồm các tài sản Công ty nắm giữ để sử dụng trong quá </t>
  </si>
  <si>
    <t xml:space="preserve">trình hoạt động kinh doanh bình thường, với nguyên giá của mỗi tài sản thấp hơn 30 triệu VND và do đó không </t>
  </si>
  <si>
    <t>đủ điều kiện ghi nhận là tài sản cố định theo Thông tư số 45/2013/TT-BTC ngày 25/4/2013. Nguyên giá của</t>
  </si>
  <si>
    <t>công cụ và dụng cụ được phân bổ theo phương pháp đường thẳng trong thời gian 1 năm.</t>
  </si>
  <si>
    <t>- Chi phí khác</t>
  </si>
  <si>
    <t>- Chi phí trả trước dài hạn: Chi phí này được ghi nhận ban đầu theo nguyên giá, và được phân bổ theo</t>
  </si>
  <si>
    <t>phương pháp đường thẳng trong vòng 2-3 năm.</t>
  </si>
  <si>
    <t>Nguyên tắc ghi nhận chi phí phải trả</t>
  </si>
  <si>
    <t>6-</t>
  </si>
  <si>
    <t>Nguyên tắc và phương pháp ghi nhận các khoản dự phòng nợ phải thu khó đòi</t>
  </si>
  <si>
    <t>7-</t>
  </si>
  <si>
    <t>Nguyên tắc ghi nhận vốn chủ sở hữu:</t>
  </si>
  <si>
    <t>- Nguyên tắc ghi nhận vốn đầu tư, thặng dư vốn cổ phần, vốn khác của chủ sở hữu</t>
  </si>
  <si>
    <t xml:space="preserve">Vốn đầu tư của chủ sở hữu được ghi nhận trên cơ sở vốn thực góp của các Cổ đông tại Công ty theo tổng số </t>
  </si>
  <si>
    <t>vốn điều lệ đã được đăng ký.</t>
  </si>
  <si>
    <t>- Nguyên tắc ghi nhận chênh lệch đánh giá tài sản</t>
  </si>
  <si>
    <t>- Nguyên tắc ghi nhận chênh lệch tỷ giá</t>
  </si>
  <si>
    <t xml:space="preserve">- Nguyên tắc ghi nhận lợi nhuận chưa phân phối: Là lợi nhuận còn lại từ hoạt động kinh doanh sau khi đã </t>
  </si>
  <si>
    <t>phân phối vào các quỹ và chia cổ tức</t>
  </si>
  <si>
    <t>8-</t>
  </si>
  <si>
    <t>Nguyên tắc và phương pháp ghi nhận doanh thu</t>
  </si>
  <si>
    <t xml:space="preserve">- Doanh thu hoạt động nghiệp vụ: Doanh thu hoạt động nghiệp vụ bao gồm doanh thu từ hoạt động quản lý </t>
  </si>
  <si>
    <t xml:space="preserve">quỹ đầu tư chứng khoán, và danh mục đầu tư chứng khoán, các khoản doanh thu này được ghi nhận trên báo </t>
  </si>
  <si>
    <t>cáo kết quả hoạt động kinh doanh trên cơ sở hợp đồng ký kết và giá trị thực tế thực hiện.</t>
  </si>
  <si>
    <t>- Doanh thu hoạt động tài chính:</t>
  </si>
  <si>
    <t xml:space="preserve">+ Hoạt động tự doanh chứng khoán: Lãi/Lỗ từ hoạt động tự doanh chứng khoán được ghi nhận là doanh thu </t>
  </si>
  <si>
    <t xml:space="preserve">hoặc chi phí hoạt động tài chính. Đối với chứng khoán đã niêm yết trên các sàn giao dịch chứng khoán, doanh </t>
  </si>
  <si>
    <t xml:space="preserve">thu hoặc chi phí hoạt động tự doanh chứng khoán được ghi nhận trên cơ sở Thông báo khớp lệnh từ Sở Giao </t>
  </si>
  <si>
    <t xml:space="preserve">dịch chứng khoán thành phố Hồ Chí Minh (HOSE) và Sở Giao dịch chứng khoán Hà Nội (HNX). Đối với </t>
  </si>
  <si>
    <t xml:space="preserve">chứng khoán chưa niêm yết, doanh thu hoặc chi phí tự doanh chứng khoán được ghi nhận khi hoàn thành việc </t>
  </si>
  <si>
    <t>chuyển giao quyền sở hữu cho người mua.</t>
  </si>
  <si>
    <t xml:space="preserve">+ Doanh thu hoạt động đầu tư là lãi thu được từ cổ phiếu và trái phiếu. Lãi đầu tư cổ phiếu được ghi nhận </t>
  </si>
  <si>
    <t xml:space="preserve">trên báo cáo kết quả hoạt động kinh doanh trên cơ sở thông báo chia lãi của tổ chức có cổ phần do Công ty </t>
  </si>
  <si>
    <t>nắm giữ. Lãi đầu tư trái phiếu được ghi nhận vào báo cáo kết quả hoạt động kinh doanh trên cơ sở dồn tích.</t>
  </si>
  <si>
    <t>9-</t>
  </si>
  <si>
    <t>Nguyên tắc và phương pháp ghi nhận chi phí tài chính: Như mục 8</t>
  </si>
  <si>
    <t>10-</t>
  </si>
  <si>
    <t xml:space="preserve">Nguyên tắc và phương pháp ghi nhận chi phí thuế TNDN hiện hành, chi phí thuế TNDN hoãn lại: </t>
  </si>
  <si>
    <t>Thuế TNDN thể hiện tổng giá trị của số thuế phải trả hiện tại và số thuế hoãn lại</t>
  </si>
  <si>
    <t xml:space="preserve">Số thuế phải trả hiện tại được tính dựa trên thu nhập chịu thuế trong năm. Thu nhập chịu thuế khác với lợi </t>
  </si>
  <si>
    <t xml:space="preserve">nhuận thuần được trình bày trên báo cáo kết quả hoạt động kinh doanh vì thu nhập chịu thuế không bao gồm </t>
  </si>
  <si>
    <t xml:space="preserve">các khoản thu nhập hay chi phí tính thuế được khấu trừ trong các năm khác (bao gồm cả lỗ mang sang, nếu </t>
  </si>
  <si>
    <t>có) và ngoài ra không bao gồm các chỉ tiêu không chịu thuế hoặc không được khấu trừ.</t>
  </si>
  <si>
    <t xml:space="preserve">Thuế thu nhập hoãn lại được tính dựa trên các khoản chênh lệch giữa giá trị ghi sổ và cơ sở tính thuế thu nhập </t>
  </si>
  <si>
    <t xml:space="preserve">của các khoản mục tài sản hoặc công nợ trên báo cáo tài chính và được ghi nhận theo phương pháp bảng cân </t>
  </si>
  <si>
    <t xml:space="preserve">đối kế toán. Thuế thu nhập hoãn lại phải trả phải được ghi nhận cho tất cả các khoản chênh lệch tạm thời còn </t>
  </si>
  <si>
    <t xml:space="preserve">tài sản thuế thu nhập hoãn lại chỉ được ghi nhận khi chắc chắn có đủ lợi nhuận tính thuế trong tương lai để </t>
  </si>
  <si>
    <t>khấu trừ các khoản chênh lệch tạm thời.</t>
  </si>
  <si>
    <t xml:space="preserve">Thuế thu nhập hoãn lại được xác định theo thuế suất dự tính sẽ áp dụng cho năm tài sản được thu hồi hay nợ </t>
  </si>
  <si>
    <t xml:space="preserve">phải trả được thanh toán. Thuế thu nhập hoãn lại được ghi nhận vào báo cáo kết quả hoạt động kinh doanh và </t>
  </si>
  <si>
    <t xml:space="preserve">chỉ ghi vào vốn chủ sở hữu khi khoản thuế đó có liên quan đến các khoản mục được ghi thẳng vào vốn chủ </t>
  </si>
  <si>
    <t>sở hữu.</t>
  </si>
  <si>
    <t xml:space="preserve">Tài sản thuế thu nhập hoãn lại và nợ thuế thu nhập hoãn lại phải trả được bù trừ khi công ty có quyền hợp </t>
  </si>
  <si>
    <t xml:space="preserve">pháp để bù trừ giữa tài sản thuế thu nhập hiện hành với thuế thu nhập hiện hành phải nộp và khi các tài sản </t>
  </si>
  <si>
    <t xml:space="preserve">thuế thu nhập hoãn lại và nợ thuế thu nhập hoãn lại phải trả liên quan tới thuế thu nhập doanh nghiệp được </t>
  </si>
  <si>
    <t xml:space="preserve">quản lý bởi cùng một cơ quan thuế và Công ty có dự định thanh toán thuế thu nhập. </t>
  </si>
  <si>
    <t>Việc xác định thuế thu nhập của Công ty căn cứ vào các quy định hiện hành về thuế.</t>
  </si>
  <si>
    <t>11-</t>
  </si>
  <si>
    <t>Các nguyên tắc và phương pháp kế toán khác</t>
  </si>
  <si>
    <t>V-</t>
  </si>
  <si>
    <t>Thông tin bổ sung cho các khoản mục trình bày trong Bảng cân đối kế toán</t>
  </si>
  <si>
    <t>Đơn vị tính: đồng Việt nam</t>
  </si>
  <si>
    <t>01-</t>
  </si>
  <si>
    <t>Tiền</t>
  </si>
  <si>
    <t>- Tiền mặt</t>
  </si>
  <si>
    <t>- Tiền gửi ngân hàng</t>
  </si>
  <si>
    <t>- Tương đương tiền</t>
  </si>
  <si>
    <t>CỘNG</t>
  </si>
  <si>
    <t>02-</t>
  </si>
  <si>
    <t>Các khoản đầu tư tài chính ngắn hạn</t>
  </si>
  <si>
    <t>Số lượng CP</t>
  </si>
  <si>
    <t>Giá trị</t>
  </si>
  <si>
    <t>Công ty Cổ phần Nông nghiệp Quốc tế Hoàng Anh Gia Lai</t>
  </si>
  <si>
    <t>- Dự phòng giảm giá đầu tư ngắn hạn</t>
  </si>
  <si>
    <t>- Hợp đồng tiền gửi</t>
  </si>
  <si>
    <t>03-</t>
  </si>
  <si>
    <t>Các khoản phải thu hoạt động nghiệp vụ</t>
  </si>
  <si>
    <t>- Phải thu hoạt động quản lý Quỹ đầu tư chứng khoán</t>
  </si>
  <si>
    <t>- Phải thu hoạt động quản lý danh mục đầu tư chứng khoán</t>
  </si>
  <si>
    <t>04-</t>
  </si>
  <si>
    <t>Các khoản phải thu ngắn hạn khác</t>
  </si>
  <si>
    <t>- Phải thu khác</t>
  </si>
  <si>
    <t>05-</t>
  </si>
  <si>
    <t>06-</t>
  </si>
  <si>
    <t>Thuế và các khoản phải thu nhà nước</t>
  </si>
  <si>
    <t>- Thuế TNDN nộp thừa</t>
  </si>
  <si>
    <t>07-</t>
  </si>
  <si>
    <t>Phải thu dài hạn nội bộ</t>
  </si>
  <si>
    <t>- Vốn cấp cho đơn vị cấp dưới</t>
  </si>
  <si>
    <t>- Phải thu dài hạn nội bộ khác</t>
  </si>
  <si>
    <t>08-</t>
  </si>
  <si>
    <t>Phải thu dài hạn khác</t>
  </si>
  <si>
    <t>- Ký quỹ, ký cược dài hạn</t>
  </si>
  <si>
    <t>- Phải thu dài hạn khác</t>
  </si>
  <si>
    <t>09-</t>
  </si>
  <si>
    <t>Tăng giảm tài sản cố định hữu hình</t>
  </si>
  <si>
    <t>Thiết bị văn phòng</t>
  </si>
  <si>
    <t>Cộng</t>
  </si>
  <si>
    <t>Nguyên giá</t>
  </si>
  <si>
    <t>Tăng trong quý</t>
  </si>
  <si>
    <t>Giảm trong quý</t>
  </si>
  <si>
    <t>Giá trị hao mòn lũy kế</t>
  </si>
  <si>
    <t>Khấu hao trong quý</t>
  </si>
  <si>
    <t>Giảm khấu hao trong quý</t>
  </si>
  <si>
    <t>Giá trị còn lại</t>
  </si>
  <si>
    <t>Tăng giảm tài sản cố định thuê tài chính</t>
  </si>
  <si>
    <t>Tăng giảm tài sản cố định vô hình</t>
  </si>
  <si>
    <t>12-</t>
  </si>
  <si>
    <t>Chi phí xây dựng cơ bản dở dang</t>
  </si>
  <si>
    <t>13-</t>
  </si>
  <si>
    <t>Các khoản đầu tư tài chính dài hạn</t>
  </si>
  <si>
    <t>Tỷ lệ đầu tư</t>
  </si>
  <si>
    <t>a-</t>
  </si>
  <si>
    <t>Đầu tư vào Công ty con</t>
  </si>
  <si>
    <t>b-</t>
  </si>
  <si>
    <t>Đầu tư dài hạn khác</t>
  </si>
  <si>
    <t>c-</t>
  </si>
  <si>
    <t>Dự phòng giảm giá Đầu tư Dài hạn</t>
  </si>
  <si>
    <t>TỔNG</t>
  </si>
  <si>
    <t>14-</t>
  </si>
  <si>
    <t>Vay ngắn hạn</t>
  </si>
  <si>
    <t>15-</t>
  </si>
  <si>
    <t>Chi phí trả trước dài hạn</t>
  </si>
  <si>
    <t>16-</t>
  </si>
  <si>
    <t>Thuế và các khoản phải nộp nhà nước</t>
  </si>
  <si>
    <t>Thuế TNDN</t>
  </si>
  <si>
    <t>Thuế TNCN</t>
  </si>
  <si>
    <t>17-</t>
  </si>
  <si>
    <t>Chi phí phải trả</t>
  </si>
  <si>
    <t>18-</t>
  </si>
  <si>
    <t>Các khoản phải trả phải nộp khác ngắn hạn</t>
  </si>
  <si>
    <t>Kinh phí công đoàn</t>
  </si>
  <si>
    <t>Bảo hiểm xã hội</t>
  </si>
  <si>
    <t>Bảo hiểm y tế</t>
  </si>
  <si>
    <t>Phải trả phải nộp khác</t>
  </si>
  <si>
    <t>Bảo hiểm thất nghiệp</t>
  </si>
  <si>
    <t>19-</t>
  </si>
  <si>
    <t>Phải trả dài hạn nội bộ</t>
  </si>
  <si>
    <t>20-</t>
  </si>
  <si>
    <t>Vay và nợ dài hạn</t>
  </si>
  <si>
    <t>21-</t>
  </si>
  <si>
    <t>Tài sản thuế thu nhập hoãn lại</t>
  </si>
  <si>
    <t>Tài sản thuế thu nhập hoãn lại liên quan đến khoản chênh lệch tạm thời được khấu trừ</t>
  </si>
  <si>
    <t>22-</t>
  </si>
  <si>
    <t>Quỹ dự phòng bồi thường thiệt hại cho nhà đầu tư</t>
  </si>
  <si>
    <t>23-</t>
  </si>
  <si>
    <t>Tài sản thuê ngoài</t>
  </si>
  <si>
    <t>24-</t>
  </si>
  <si>
    <t>Tiền gửi của nhà đầu tư ủy thác</t>
  </si>
  <si>
    <t>- Số dư đầu kỳ</t>
  </si>
  <si>
    <t>- Số tăng trong kỳ</t>
  </si>
  <si>
    <t>- Số giảm trong kỳ</t>
  </si>
  <si>
    <t>- Số dư cuối kỳ</t>
  </si>
  <si>
    <t>25-</t>
  </si>
  <si>
    <t>Danh mục đầu tư của nhà đầu tư ủy thác</t>
  </si>
  <si>
    <t>- Nhà đầu tư ủy thác trong nước</t>
  </si>
  <si>
    <t>+ Cổ phiếu niêm yết</t>
  </si>
  <si>
    <t>+ Cổ phiếu không niêm yết</t>
  </si>
  <si>
    <t>+ Đầu tư dài hạn</t>
  </si>
  <si>
    <t>- Nhà đầu tư ủy thác nước ngoài</t>
  </si>
  <si>
    <t>+ Tiền gửi có kỳ hạn</t>
  </si>
  <si>
    <t>26-</t>
  </si>
  <si>
    <t>Các khoản phải thu của nhà đầu tư ủy thác</t>
  </si>
  <si>
    <t>27-</t>
  </si>
  <si>
    <t>Các khoản phải trả của nhà đầu tư ủy thác</t>
  </si>
  <si>
    <t>Phải trả người bán chứng khoán</t>
  </si>
  <si>
    <t>VI</t>
  </si>
  <si>
    <t>Thông tin bổ sung cho các khoản mục trình bày trong Báo cáo kết quả hoạt động kinh doanh</t>
  </si>
  <si>
    <t>28-</t>
  </si>
  <si>
    <t>Tổng doanh thu hoạt động nghiệp vụ (Mã số 01)</t>
  </si>
  <si>
    <t>- Doanh thu hoạt động quản lý Quỹ</t>
  </si>
  <si>
    <t>- Doanh thu hoạt động quản lý danh mục</t>
  </si>
  <si>
    <t>29-</t>
  </si>
  <si>
    <t>Các khoản giảm trừ doanh thu (Mã số 02)</t>
  </si>
  <si>
    <t>30-</t>
  </si>
  <si>
    <t>Chi phí hoạt động kinh doanh, giá vốn hàng bán</t>
  </si>
  <si>
    <t>- Chi phí hoạt động quản lý Quỹ</t>
  </si>
  <si>
    <t>- Chi phí hoạt động quản lý danh mục</t>
  </si>
  <si>
    <t>31-</t>
  </si>
  <si>
    <t>Doanh thu hoạt động tài chính (Mã số 21)</t>
  </si>
  <si>
    <t>- Lãi tiền gửi</t>
  </si>
  <si>
    <t>- Lãi đầu tư tài chính</t>
  </si>
  <si>
    <t>- Cổ tức lợi nhuận được chia</t>
  </si>
  <si>
    <t>- Lãi chênh lệch tỷ giá đã thực hiện</t>
  </si>
  <si>
    <t>- Doanh thu hoạt động tài chính khác</t>
  </si>
  <si>
    <t>32-</t>
  </si>
  <si>
    <t>Chi phí tài chính (Mã số 22)</t>
  </si>
  <si>
    <t>- Lỗ do thanh lý các khoản đầu tư ngắn hạn, dài hạn</t>
  </si>
  <si>
    <t>- Trích lập/(Hoàn nhập) dự phòng giảm giá</t>
  </si>
  <si>
    <t>- Chi phí tài chính khác</t>
  </si>
  <si>
    <t>33-</t>
  </si>
  <si>
    <t>Chi phí thuế TNDN hiện hành (Mã số 51)</t>
  </si>
  <si>
    <t>Chi phí thuế TNDN hiện hành</t>
  </si>
  <si>
    <t>34-</t>
  </si>
  <si>
    <t>Chi phí thuế TNDN hoãn lại (Mã số 52)</t>
  </si>
  <si>
    <t>Chi phí thuế TNDN hoãn lại</t>
  </si>
  <si>
    <t>VII -</t>
  </si>
  <si>
    <t>Thông tin bổ sung cho các khoản mục trình bày trong Báo cáo Lưu chuyển tiền tệ</t>
  </si>
  <si>
    <t>VIII -</t>
  </si>
  <si>
    <t>Thông tin bổ sung cho Báo cáo tình hình biến động vốn chủ sở hữu:</t>
  </si>
  <si>
    <t xml:space="preserve">IX - </t>
  </si>
  <si>
    <t>Những thông tin khác</t>
  </si>
  <si>
    <t>- Số cổ phiếu của Công ty đang lưu hành</t>
  </si>
  <si>
    <t>- Số cổ phiếu đang dự trữ để phát hành</t>
  </si>
  <si>
    <t>Người lập biểu</t>
  </si>
  <si>
    <t>(Ký, họ tên)</t>
  </si>
  <si>
    <t xml:space="preserve">    (Ký, họ tên, đóng dấu)</t>
  </si>
  <si>
    <t>Vũ Hoài Anh</t>
  </si>
  <si>
    <t>Mẫu số B03-CTQ (ban hành theo TT số</t>
  </si>
  <si>
    <t xml:space="preserve">BÁO CÁO LƯU CHUYỂN TIỀN TỆ </t>
  </si>
  <si>
    <t>(Phương pháp trực tiếp)</t>
  </si>
  <si>
    <t>Đơn vị tính: VND</t>
  </si>
  <si>
    <t>BẢNG CÂN ĐỐI KẾ TOÁN</t>
  </si>
  <si>
    <t>Số cuối quý</t>
  </si>
  <si>
    <t>4</t>
  </si>
  <si>
    <t>5</t>
  </si>
  <si>
    <t>A- TÀI SẢN NGẮN HẠN(100 = 110 + 120 + 130 + 140 + 150)</t>
  </si>
  <si>
    <t>100</t>
  </si>
  <si>
    <t>I.Tiền và các khoản tương đương tiền</t>
  </si>
  <si>
    <t>1. Tiền</t>
  </si>
  <si>
    <t>2. Các khoản tương đương tiền</t>
  </si>
  <si>
    <t>II. Các khoản đầu tư tài chính ngắn hạn</t>
  </si>
  <si>
    <t>1. Đầu tư ngắn hạn</t>
  </si>
  <si>
    <t>2. Dự phòng giảm giá đầu tư tài chính ngắn hạn(*)</t>
  </si>
  <si>
    <t>129</t>
  </si>
  <si>
    <t>III. Các khoản phải thu ngắn hạn</t>
  </si>
  <si>
    <t>1. Phải thu của khách hàng</t>
  </si>
  <si>
    <t>2. Trả trước cho người bán</t>
  </si>
  <si>
    <t xml:space="preserve">3. Phải thu nội bộ ngắn hạn </t>
  </si>
  <si>
    <t xml:space="preserve">4. Phải thu hoạt động nghiệp vụ </t>
  </si>
  <si>
    <t>5. Các khoản phải thu khác</t>
  </si>
  <si>
    <t>6. Dự phòng phải thu ngắn hạn khó đòi(*)</t>
  </si>
  <si>
    <t>IV. Hàng tồn kho</t>
  </si>
  <si>
    <t>V. Tài sản ngắn hạn khác</t>
  </si>
  <si>
    <t>1. Chi phí trả trước ngắn hạn</t>
  </si>
  <si>
    <t xml:space="preserve">2. Thuế GTGT được khấu trừ  </t>
  </si>
  <si>
    <t>3. Thuế và các khoản phải thu nhà nước</t>
  </si>
  <si>
    <t xml:space="preserve">4. Giao dịch mua bán lại trái phiếu Chính phủ </t>
  </si>
  <si>
    <t>157</t>
  </si>
  <si>
    <t>5. Tài sản ngắn hạn khác</t>
  </si>
  <si>
    <t>158</t>
  </si>
  <si>
    <t>B. TÀI SẢN DÀI HẠN (200 = 210 + 220 + 250 + 260)</t>
  </si>
  <si>
    <t>I. Các khoản phải thu dài hạn</t>
  </si>
  <si>
    <t>1. Phải thu dài hạn của khách hàng</t>
  </si>
  <si>
    <t>2.Vốn kinh doanh ở đơn vị trực thuộc</t>
  </si>
  <si>
    <t>3. Phải thu dài hạn nội bộ</t>
  </si>
  <si>
    <t>4. Phải thu dài hạn khác</t>
  </si>
  <si>
    <t>218</t>
  </si>
  <si>
    <t>5. Dự phòng phải thu dài hạn khó đòi(*)</t>
  </si>
  <si>
    <t>II. Tài sản cố định</t>
  </si>
  <si>
    <t>1. Tài sản cố định hữu hình</t>
  </si>
  <si>
    <t xml:space="preserve">- Nguyên giá </t>
  </si>
  <si>
    <t>- Giá trị hao mòn luỹ kế(*)</t>
  </si>
  <si>
    <t>2. Tài sản cố định thuê tài chính</t>
  </si>
  <si>
    <t>- Nguyên giá</t>
  </si>
  <si>
    <t>- Giá trị hao mòn luỹ kế (*)</t>
  </si>
  <si>
    <t>3. Tài sản cố định vô hình</t>
  </si>
  <si>
    <t>4. Chi phí đầu tư xây dựng cơ bản dở dang</t>
  </si>
  <si>
    <t>III. Các khoản đầu tư tài chính dài hạn</t>
  </si>
  <si>
    <t>1. Đầu tư vào công ty con</t>
  </si>
  <si>
    <t>2. Đầu tư vào công ty liên kết, liên doanh</t>
  </si>
  <si>
    <t>3. Đầu tư dài hạn khác</t>
  </si>
  <si>
    <t>258</t>
  </si>
  <si>
    <t>4. Dự phòng giảm giá đầu tư tài chính dài hạn (*)</t>
  </si>
  <si>
    <t>259</t>
  </si>
  <si>
    <t>IV. Tài sản dài hạn khác</t>
  </si>
  <si>
    <t>1. Chi phí trả trước dài hạn</t>
  </si>
  <si>
    <t>2. Tài sản thuế thu nhập hoãn lại</t>
  </si>
  <si>
    <t>3. Tài sản dài hạn khác</t>
  </si>
  <si>
    <t>A – NỢ PHẢI TRẢ (300 = 310 + 330)</t>
  </si>
  <si>
    <t>I. Nợ ngắn hạn</t>
  </si>
  <si>
    <t>1.Vay ngắn hạn</t>
  </si>
  <si>
    <t>2. Phải trả người bán</t>
  </si>
  <si>
    <t>3. Người mua trả tiền trước</t>
  </si>
  <si>
    <t>4. Thuế và các khoản phải nộp Nhà nước</t>
  </si>
  <si>
    <t>5. Phải trả người lao động</t>
  </si>
  <si>
    <t>6. Chi phí phải trả</t>
  </si>
  <si>
    <t>7. Phải trả nội bộ</t>
  </si>
  <si>
    <t>8. Các khoản phải trả, phải nộp ngắn hạn khác</t>
  </si>
  <si>
    <t>9. Dự phòng phải trả ngắn hạn</t>
  </si>
  <si>
    <t>10. Quỹ khen thưởng, phúc lợi</t>
  </si>
  <si>
    <t xml:space="preserve">11. Giao dịch mua bán lại trái phiếu Chính phủ </t>
  </si>
  <si>
    <t>327</t>
  </si>
  <si>
    <t>12. Doanh thu chưa thực hiện ngắn hạn</t>
  </si>
  <si>
    <t>328</t>
  </si>
  <si>
    <t>II. Nợ dài hạn</t>
  </si>
  <si>
    <t>1. Phải trả dài hạn người bán</t>
  </si>
  <si>
    <t>2. Phải trả dài hạn nội bộ</t>
  </si>
  <si>
    <t>3. Phải trả dài hạn khác</t>
  </si>
  <si>
    <t>4. Vay và nợ dài hạn</t>
  </si>
  <si>
    <t>5. Thuế thu nhập hoãn lại phải trả</t>
  </si>
  <si>
    <t>6. Dự phòng trợ cấp mất việc làm</t>
  </si>
  <si>
    <t>7. Dự phòng phải trả dài hạn</t>
  </si>
  <si>
    <t>8. Doanh thu chưa thực hiện dài hạn</t>
  </si>
  <si>
    <t>9. Quỹ phát triển khoa học và công nghệ</t>
  </si>
  <si>
    <t>10. Quỹ dự phòng bồi thường thiệt hại cho nhà đầu tư</t>
  </si>
  <si>
    <t>359</t>
  </si>
  <si>
    <t xml:space="preserve">B - VỐN CHỦ SỞ HỮU </t>
  </si>
  <si>
    <t>1. Vốn đầu tư của chủ sở hữu</t>
  </si>
  <si>
    <t>2. Thặng dư vốn cổ phần</t>
  </si>
  <si>
    <t>3. Vốn khác của chủ sở hữu</t>
  </si>
  <si>
    <t>4. Cổ phiếu quỹ (*)</t>
  </si>
  <si>
    <t>5. Chênh lệch đánh giá lại tài sản</t>
  </si>
  <si>
    <t>6. Chênh lệch tỷ giá hối đoái</t>
  </si>
  <si>
    <t>7. Quỹ đầu tư phát triển</t>
  </si>
  <si>
    <t>8. Quỹ dự phòng tài chính</t>
  </si>
  <si>
    <t>9. Quỹ khác thuộc vốn chủ sở hữu</t>
  </si>
  <si>
    <t>10. Lợi nhuận sau thuế chưa phân phối</t>
  </si>
  <si>
    <t>CÁC CHỈ TIÊU NGOÀI BẢNG CÂN ĐỐI KẾ TOÁN</t>
  </si>
  <si>
    <t>1. Tài sản cố định thuê ngoài</t>
  </si>
  <si>
    <t>001</t>
  </si>
  <si>
    <t>2. Vật tư, chứng chỉ có giá nhận giữ hộ</t>
  </si>
  <si>
    <t>002</t>
  </si>
  <si>
    <t>3. Tài sản nhận ký cược</t>
  </si>
  <si>
    <t>003</t>
  </si>
  <si>
    <t>4. Nợ khó đòi đã xử lý</t>
  </si>
  <si>
    <t>004</t>
  </si>
  <si>
    <t>5. Ngoại tệ các loại</t>
  </si>
  <si>
    <t>005</t>
  </si>
  <si>
    <t xml:space="preserve">6. Chứng khoán lưu ký của công ty quản lý quỹ </t>
  </si>
  <si>
    <t>006</t>
  </si>
  <si>
    <t>6.1. Chứng khoán giao dịch</t>
  </si>
  <si>
    <t>007</t>
  </si>
  <si>
    <t xml:space="preserve">6.2. Chứng khoán tạm ngừng giao dịch </t>
  </si>
  <si>
    <t>008</t>
  </si>
  <si>
    <t>6.3. Chứng khoán cầm cố</t>
  </si>
  <si>
    <t>009</t>
  </si>
  <si>
    <t xml:space="preserve">6.4. Chứng khoán tạm giữ </t>
  </si>
  <si>
    <t>010</t>
  </si>
  <si>
    <t>6.5. Chứng khoán chờ thanh toán</t>
  </si>
  <si>
    <t>011</t>
  </si>
  <si>
    <t>6.6. Chứng khoán phong toả chờ rút</t>
  </si>
  <si>
    <t>012</t>
  </si>
  <si>
    <t>6.7. Chứng khoán chờ giao dịch</t>
  </si>
  <si>
    <t>013</t>
  </si>
  <si>
    <t>6.8. Chứng khoán ký quỹ đảm bảo khoản vay</t>
  </si>
  <si>
    <t>014</t>
  </si>
  <si>
    <t>6.9 Chứng khoán sửa lỗi giao dịch</t>
  </si>
  <si>
    <t>015</t>
  </si>
  <si>
    <t>7. Chứng khoán chưa lưu ký của Công ty quản lý quỹ</t>
  </si>
  <si>
    <t>020</t>
  </si>
  <si>
    <t>8. Tiền gửi của nhà đầu tư ủy thác</t>
  </si>
  <si>
    <t>030</t>
  </si>
  <si>
    <t>- Tiền gửi của nhà đầu tư ủy thác trong nước</t>
  </si>
  <si>
    <t>031</t>
  </si>
  <si>
    <t>- Tiền gửi của nhà đầu tư ủy thác nước ngoài</t>
  </si>
  <si>
    <t>032</t>
  </si>
  <si>
    <t>9. Danh mục đầu tư của nhà đầu tư ủy thác</t>
  </si>
  <si>
    <t>040</t>
  </si>
  <si>
    <t>9.1. Nhà đầu tư ủy thác trong nước</t>
  </si>
  <si>
    <t>041</t>
  </si>
  <si>
    <t xml:space="preserve">9.2. Nhà đầu tư ủy thác nước ngoài </t>
  </si>
  <si>
    <t>042</t>
  </si>
  <si>
    <t>10. Các khoản phải thu của nhà đầu tư ủy thác</t>
  </si>
  <si>
    <t>050</t>
  </si>
  <si>
    <t>11. Các khoản phải trả của nhà đầu tư ủy thác</t>
  </si>
  <si>
    <t>051</t>
  </si>
  <si>
    <t>Mẫu số B01-CTQ (ban hành theo TT</t>
  </si>
  <si>
    <t>Mẫu số B02-CTQ (ban hành theo TT</t>
  </si>
  <si>
    <t>số 125/2011/TT-BTC ngày 5/9/2011)</t>
  </si>
  <si>
    <t>125/2011/TT-BTC ngày 5/9/2011)</t>
  </si>
  <si>
    <t>Giải trình</t>
  </si>
  <si>
    <t>Quản lý Quỹ Đầu tư Chứng khoán; Quản lý danh mục đầu tư CK</t>
  </si>
  <si>
    <t>001384/QLQ</t>
  </si>
  <si>
    <t>Thuế GTGT</t>
  </si>
  <si>
    <t>001540/QLQ</t>
  </si>
  <si>
    <t>Căn cứ làm giải trình</t>
  </si>
  <si>
    <t>Thông tư 155/2015-TT-BTC ngày 06/10/2015: Hướng dẫn công bố thông tin trên thị trường chứng khoán</t>
  </si>
  <si>
    <t>Chương III, điều 11, khoản 4</t>
  </si>
  <si>
    <t>Khi công bố thông tin các báo cáo tài chính phải đồng thời giải trình nguyên nhân khi xảy ra một trong các trường hợp sau:</t>
  </si>
  <si>
    <t>Lợi nhuận sau thuế TNDN tại báo cáo KQKD của kỳ công bố thay đổi từ 10% trở lên so với báo cáo cùng kỳ năm trước</t>
  </si>
  <si>
    <t>Lợi nhuận sau thuế TNDN trong kỳ báo cáo bị lỗ; hoặc chuyển từ lãi ở kỳ trước sang lỗ ở kỳ này hoặc ngược lại</t>
  </si>
  <si>
    <t>Số liệu, kết quả hoạt động KD lũy kế từ đầu năm tại báo cáo KQKD trong báo cáo tài chính Quý 2 đã công bố so với báo cáo tài chính bán niên được soát xét</t>
  </si>
  <si>
    <t>Hoặc tại báo cáo tài chính Quý 4 đã công bố so với báo cáo tài chính năm được kiểm toán có sự chênh lệch từ 5% trở lên; hoặc chuyển từ lỗ sang lãi hoặc ngược lại.</t>
  </si>
  <si>
    <t>Số liệu, kết quả hoạt động KD tại báo cáo KQKD trong kỳ báo cáo có sự chênh lệch trước và sau kiểm toán hoặc soát xét từ 5% trở lên.</t>
  </si>
  <si>
    <t>001582/QLQ</t>
  </si>
  <si>
    <t>Nguyễn Thị Thu Nguyệt, Ngô Thanh Hải</t>
  </si>
  <si>
    <t>Doanh thu chưa thực hiện</t>
  </si>
  <si>
    <t>+ Trái phiếu</t>
  </si>
  <si>
    <t>Báo cáo Tình hình biến động vốn chủ sở hữu</t>
  </si>
  <si>
    <t>Mẫu số B05-CTQ (ban hành theo TT</t>
  </si>
  <si>
    <t>Quý này</t>
  </si>
  <si>
    <t>Quý trước</t>
  </si>
  <si>
    <t>Đầu quý</t>
  </si>
  <si>
    <t>Cuối quý</t>
  </si>
  <si>
    <t>Năm nay</t>
  </si>
  <si>
    <t>Năm trước</t>
  </si>
  <si>
    <t>Cuối năm</t>
  </si>
  <si>
    <t>Đầu năm</t>
  </si>
  <si>
    <t>A</t>
  </si>
  <si>
    <t>B</t>
  </si>
  <si>
    <t>Số dư đầu quý</t>
  </si>
  <si>
    <t>Tăng</t>
  </si>
  <si>
    <t>Số dư cuối quý</t>
  </si>
  <si>
    <t>4. Cổ phiếu quỹ</t>
  </si>
  <si>
    <t>VIII</t>
  </si>
  <si>
    <t>9. Quỹ dự trữ bổ sung vốn điều lệ</t>
  </si>
  <si>
    <t>10. Lợi nhuận chưa phân phối (*)</t>
  </si>
  <si>
    <t>(*) Số tăng/(giảm) trong năm bao gồm số tăng/(giảm) do lợi nhuận/(lỗ) trong năm và số trích lập các quỹ thuộc vốn chủ sở hữu và quỹ khen thưởng, phúc lợi</t>
  </si>
  <si>
    <t>(Giảm)</t>
  </si>
  <si>
    <t>Số tăng/(giảm)</t>
  </si>
  <si>
    <t>Bao gồm trong tiền gửi của nhà đầu tư ủy thác có các khoản tiền gửi ngân hàng của các nhà đầu tư ủy thác sau:</t>
  </si>
  <si>
    <t>Ngân hàng TMCP Tiên Phong</t>
  </si>
  <si>
    <t>CTCP Viễn thông FPT</t>
  </si>
  <si>
    <t>CTCP Dịch vụ trực tuyến FPT</t>
  </si>
  <si>
    <t>CT TNHH Đầu tư FPT</t>
  </si>
  <si>
    <t>Đỗ Vũ Đạt</t>
  </si>
  <si>
    <t>Nguyễn Thị Trà Vinh</t>
  </si>
  <si>
    <t>CTCP Đầu tư và Phát triển Đào tạo E.D.H</t>
  </si>
  <si>
    <t>Lê Văn Giang</t>
  </si>
  <si>
    <t>Quỹ mở New-S FPT Capital Trust Vietnam Balanced Fund</t>
  </si>
  <si>
    <t>Ngân hàng TMCP Tiên Phong Bank</t>
  </si>
  <si>
    <t>Công ty TNHH Đầu tư FPT (FI)</t>
  </si>
  <si>
    <t>Đỗ Vũ Đạt (1)</t>
  </si>
  <si>
    <t>Công ty Cổ phần Đầu tư và Phát triển Đào tạo E.D.H</t>
  </si>
  <si>
    <t>Đỗ Vũ Đạt (2)</t>
  </si>
  <si>
    <t>Phải trả phí quản lý</t>
  </si>
  <si>
    <t>Phải trả phí lưu ký</t>
  </si>
  <si>
    <t>Phải trả khác</t>
  </si>
  <si>
    <t>Công ty Cổ phần FPT</t>
  </si>
  <si>
    <t>GIẢI TRÌNH BÁO CÁO KẾT QUẢ HOẠT ĐỘNG SẢN XUÂT KINH DOANH</t>
  </si>
  <si>
    <t>Thông tư 155/2015, Chương III, điều 11, khoản 4</t>
  </si>
  <si>
    <t>- Thuế TNCN nộp thừa</t>
  </si>
  <si>
    <t>Chi phí phải trả (phí kiểm toán)</t>
  </si>
  <si>
    <t>Trần Đức Việt</t>
  </si>
  <si>
    <t>Phạm Hồng Phúc</t>
  </si>
  <si>
    <t>Bà Lã Thị Xuân Anh</t>
  </si>
  <si>
    <t>Bà Nguyễn Thị Thu Hương</t>
  </si>
  <si>
    <t>Chi phí phải trả (phí bảo hiểm)</t>
  </si>
  <si>
    <t>Dự phòng nợ phải thu khó đòi cho các khoản nợ quá hạn được trích lập theo Thông tư số 48/2019/TT-BTC</t>
  </si>
  <si>
    <t>ngày 8/8/2019 do Bộ tài chính ban hành.</t>
  </si>
  <si>
    <t>Dương Dũng Triều</t>
  </si>
  <si>
    <t>Công ty TNHH Đầu tư FF (TPB)</t>
  </si>
  <si>
    <t>- Lãi dự thu tiền gửi có kỳ hạn</t>
  </si>
  <si>
    <t>FPT Capital - Số dư phải thu lãi tiền gửi có kỳ hạn</t>
  </si>
  <si>
    <t>BIDV - Hà Thành</t>
  </si>
  <si>
    <t>TPB</t>
  </si>
  <si>
    <t>VPB</t>
  </si>
  <si>
    <t>BIDV - Quang Trung</t>
  </si>
  <si>
    <t>- Phải thu tiền thuế cổ tức 5% đã trả cổ đông</t>
  </si>
  <si>
    <t>Dự phòng phải thu ngắn hạn khó đòi</t>
  </si>
  <si>
    <t>Số ngày quá hạn</t>
  </si>
  <si>
    <t>Giá gốc</t>
  </si>
  <si>
    <t>Dự phòng</t>
  </si>
  <si>
    <t>VND</t>
  </si>
  <si>
    <t>Nguyễn Bá Phong</t>
  </si>
  <si>
    <t>Trên 5 năm</t>
  </si>
  <si>
    <t>Lê Trần Tiến Cảnh</t>
  </si>
  <si>
    <t>CTCP Thương mại Dịch vụ Thiên Như Ý</t>
  </si>
  <si>
    <t>CTCP Thương mại và Xúc tiến Đầu tư Tân Việt</t>
  </si>
  <si>
    <t>CTCP Đầu tư Sản xuất và Thương mại Trường Giang</t>
  </si>
  <si>
    <t>- Thuế GTGT</t>
  </si>
  <si>
    <t>FCAP</t>
  </si>
  <si>
    <t>FF</t>
  </si>
  <si>
    <t>Tổng</t>
  </si>
  <si>
    <t>Đặng Thị Mai Thơm</t>
  </si>
  <si>
    <t>Nguyễn Thanh Thủy</t>
  </si>
  <si>
    <t>Bà Nguyễn Tố Uyên</t>
  </si>
  <si>
    <t>CTCP Đầu tư và Phát triển Tri Thanh</t>
  </si>
  <si>
    <t>FF - Số dư phải thu lãi tiền gửi có kỳ hạn</t>
  </si>
  <si>
    <t>- Lệ phí thành lập Quỹ Đầu tư FPT Capital</t>
  </si>
  <si>
    <t>- Chứng chỉ quỹ thành viên</t>
  </si>
  <si>
    <t>Phải trả phí môi giới hợp đồng quản lý danh mục đầu tư</t>
  </si>
  <si>
    <t>Doanh thu nhận trước</t>
  </si>
  <si>
    <t>- Doanh thu khác</t>
  </si>
  <si>
    <t>- Phí giao dịch ngân hàng</t>
  </si>
  <si>
    <t>BÁO CÁO TÀI CHÍNH QUÝ I-2021 - HỢP NHẤT</t>
  </si>
  <si>
    <t>Quý I - Năm 2021</t>
  </si>
  <si>
    <t>BÁO CÁO TÀI CHÍNH QUÝ I - 2021 - HỢP NHẤT</t>
  </si>
  <si>
    <t>Tại ngày 31 tháng 03 năm 2021</t>
  </si>
  <si>
    <t>Tổng Giám đốc</t>
  </si>
  <si>
    <t>Nguyễn Thị Thu Nguyệt</t>
  </si>
  <si>
    <t>Lập ngày 19 tháng 04 năm 2021</t>
  </si>
  <si>
    <t>Từ 1-1-2021 đến 31-03-2021</t>
  </si>
  <si>
    <t>QI-2021</t>
  </si>
  <si>
    <t>QI-2020</t>
  </si>
  <si>
    <t>Lũy kế từ đầu năm nay đến cuối Quý I-2021</t>
  </si>
  <si>
    <t>Lũy kế từ đầu năm nay đến cuối Quý I-2020</t>
  </si>
  <si>
    <t>Tỷ lệ phần trăm QI 2021 so với QI 2020</t>
  </si>
  <si>
    <t>Quý I 2021 có tăng thêm khách hàng ủy thác, có quỹ</t>
  </si>
  <si>
    <t>Quý I 2021 chi phí lương ít hơn Quý I 2020</t>
  </si>
  <si>
    <t>Lãi tiền gửi có kỳ hạn quý I 2021 ít gốc và lãi suất thấp hơn quý I 2020</t>
  </si>
  <si>
    <t>Quý I- 2021</t>
  </si>
  <si>
    <t>Quý I - 21</t>
  </si>
  <si>
    <t>Quý I - 2020</t>
  </si>
  <si>
    <t>Quý I - 2021</t>
  </si>
  <si>
    <t>Quý trước (IV-2020)</t>
  </si>
  <si>
    <t>Quý này (I-2021)</t>
  </si>
  <si>
    <t>Tại ngày 1/1/2021</t>
  </si>
  <si>
    <t>Tại ngày 31/03/2021</t>
  </si>
  <si>
    <t>Quý I-2021</t>
  </si>
  <si>
    <t>Quý I-2020</t>
  </si>
  <si>
    <t>CT TNHH Đầu tư FF</t>
  </si>
  <si>
    <t>Công ty TNHH Đầu tư FF (lưu ký BIDV)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</si>
</sst>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409]d\-mmm\-yy;@"/>
    <numFmt numFmtId="166" formatCode="_-* #,##0.00_-;\-* #,##0.00_-;_-* &quot;-&quot;??_-;_-@_-"/>
  </numFmts>
  <fonts count="39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b/>
      <sz val="8"/>
      <name val="Tahoma"/>
      <family val="2"/>
    </font>
    <font>
      <sz val="8"/>
      <name val="Tahoma"/>
      <family val="2"/>
    </font>
    <font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sz val="12"/>
      <name val="Times New Roman"/>
      <family val="1"/>
      <charset val="163"/>
    </font>
    <font>
      <sz val="12"/>
      <name val="VNI-Times"/>
    </font>
    <font>
      <b/>
      <sz val="12"/>
      <name val="VNI-Times"/>
    </font>
    <font>
      <i/>
      <sz val="10"/>
      <name val="Times New Roman"/>
      <family val="1"/>
    </font>
    <font>
      <b/>
      <sz val="8"/>
      <color indexed="63"/>
      <name val="Tahoma"/>
      <family val="2"/>
    </font>
    <font>
      <sz val="8"/>
      <color indexed="63"/>
      <name val="Tahoma"/>
      <family val="2"/>
    </font>
    <font>
      <sz val="9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252">
    <xf numFmtId="0" fontId="0" fillId="0" borderId="0" xfId="0"/>
    <xf numFmtId="0" fontId="22" fillId="0" borderId="0" xfId="0" applyFont="1"/>
    <xf numFmtId="0" fontId="1" fillId="0" borderId="0" xfId="0" applyFont="1"/>
    <xf numFmtId="0" fontId="2" fillId="0" borderId="0" xfId="0" applyFont="1" applyBorder="1" applyProtection="1"/>
    <xf numFmtId="0" fontId="3" fillId="0" borderId="1" xfId="0" applyFont="1" applyBorder="1" applyAlignment="1">
      <alignment vertical="center"/>
    </xf>
    <xf numFmtId="0" fontId="2" fillId="0" borderId="0" xfId="0" applyFont="1" applyProtection="1"/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0" fontId="7" fillId="0" borderId="0" xfId="0" applyFont="1" applyAlignment="1"/>
    <xf numFmtId="0" fontId="4" fillId="0" borderId="0" xfId="0" applyFont="1" applyBorder="1" applyAlignment="1">
      <alignment horizontal="left"/>
    </xf>
    <xf numFmtId="0" fontId="7" fillId="0" borderId="0" xfId="0" applyFont="1" applyBorder="1" applyAlignment="1"/>
    <xf numFmtId="0" fontId="4" fillId="0" borderId="2" xfId="0" applyFont="1" applyBorder="1"/>
    <xf numFmtId="164" fontId="4" fillId="0" borderId="2" xfId="1" applyNumberFormat="1" applyFont="1" applyBorder="1"/>
    <xf numFmtId="0" fontId="4" fillId="0" borderId="0" xfId="0" applyFont="1" applyBorder="1"/>
    <xf numFmtId="164" fontId="4" fillId="0" borderId="0" xfId="1" applyNumberFormat="1" applyFont="1"/>
    <xf numFmtId="0" fontId="8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quotePrefix="1" applyFont="1"/>
    <xf numFmtId="0" fontId="6" fillId="0" borderId="3" xfId="0" applyFont="1" applyBorder="1"/>
    <xf numFmtId="0" fontId="6" fillId="0" borderId="3" xfId="0" applyFont="1" applyBorder="1" applyAlignment="1">
      <alignment horizontal="left"/>
    </xf>
    <xf numFmtId="165" fontId="4" fillId="0" borderId="0" xfId="0" applyNumberFormat="1" applyFont="1" applyAlignment="1">
      <alignment horizontal="left"/>
    </xf>
    <xf numFmtId="0" fontId="6" fillId="0" borderId="0" xfId="0" quotePrefix="1" applyFont="1"/>
    <xf numFmtId="0" fontId="9" fillId="0" borderId="0" xfId="0" quotePrefix="1" applyFont="1"/>
    <xf numFmtId="0" fontId="9" fillId="0" borderId="0" xfId="0" applyFont="1" applyAlignment="1"/>
    <xf numFmtId="0" fontId="10" fillId="0" borderId="0" xfId="0" applyFont="1"/>
    <xf numFmtId="164" fontId="10" fillId="0" borderId="0" xfId="1" applyNumberFormat="1" applyFont="1"/>
    <xf numFmtId="165" fontId="9" fillId="0" borderId="3" xfId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indent="2"/>
    </xf>
    <xf numFmtId="0" fontId="10" fillId="0" borderId="0" xfId="0" quotePrefix="1" applyFont="1"/>
    <xf numFmtId="0" fontId="9" fillId="0" borderId="0" xfId="0" applyFont="1" applyBorder="1" applyAlignment="1">
      <alignment horizontal="center" vertical="top" wrapText="1"/>
    </xf>
    <xf numFmtId="164" fontId="10" fillId="0" borderId="0" xfId="1" applyNumberFormat="1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9" fillId="0" borderId="0" xfId="0" applyFont="1"/>
    <xf numFmtId="164" fontId="9" fillId="0" borderId="0" xfId="1" applyNumberFormat="1" applyFont="1" applyBorder="1" applyAlignment="1">
      <alignment horizontal="center" vertical="top" wrapText="1"/>
    </xf>
    <xf numFmtId="0" fontId="10" fillId="0" borderId="0" xfId="0" quotePrefix="1" applyFont="1" applyAlignment="1">
      <alignment wrapText="1"/>
    </xf>
    <xf numFmtId="0" fontId="10" fillId="0" borderId="0" xfId="0" applyFont="1" applyAlignment="1">
      <alignment wrapText="1"/>
    </xf>
    <xf numFmtId="3" fontId="10" fillId="0" borderId="0" xfId="0" applyNumberFormat="1" applyFont="1"/>
    <xf numFmtId="164" fontId="9" fillId="0" borderId="0" xfId="0" applyNumberFormat="1" applyFont="1"/>
    <xf numFmtId="3" fontId="4" fillId="0" borderId="0" xfId="0" applyNumberFormat="1" applyFont="1"/>
    <xf numFmtId="164" fontId="4" fillId="0" borderId="0" xfId="0" applyNumberFormat="1" applyFont="1"/>
    <xf numFmtId="165" fontId="9" fillId="0" borderId="3" xfId="1" applyNumberFormat="1" applyFont="1" applyBorder="1"/>
    <xf numFmtId="164" fontId="10" fillId="0" borderId="0" xfId="0" applyNumberFormat="1" applyFont="1"/>
    <xf numFmtId="164" fontId="10" fillId="0" borderId="0" xfId="1" applyNumberFormat="1" applyFont="1" applyBorder="1" applyAlignment="1">
      <alignment vertical="top" wrapText="1"/>
    </xf>
    <xf numFmtId="164" fontId="9" fillId="0" borderId="0" xfId="0" applyNumberFormat="1" applyFont="1" applyBorder="1" applyAlignment="1">
      <alignment vertical="top" wrapText="1"/>
    </xf>
    <xf numFmtId="164" fontId="6" fillId="0" borderId="0" xfId="0" applyNumberFormat="1" applyFont="1" applyBorder="1" applyAlignment="1">
      <alignment horizontal="center" vertical="top" wrapText="1"/>
    </xf>
    <xf numFmtId="165" fontId="9" fillId="0" borderId="0" xfId="1" applyNumberFormat="1" applyFont="1" applyBorder="1"/>
    <xf numFmtId="0" fontId="10" fillId="0" borderId="0" xfId="0" applyFont="1" applyBorder="1"/>
    <xf numFmtId="0" fontId="11" fillId="0" borderId="0" xfId="0" applyFont="1"/>
    <xf numFmtId="0" fontId="9" fillId="0" borderId="3" xfId="0" applyFont="1" applyBorder="1" applyAlignment="1">
      <alignment horizontal="center"/>
    </xf>
    <xf numFmtId="164" fontId="9" fillId="0" borderId="0" xfId="1" applyNumberFormat="1" applyFont="1"/>
    <xf numFmtId="3" fontId="9" fillId="0" borderId="0" xfId="0" applyNumberFormat="1" applyFont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10" fontId="9" fillId="0" borderId="0" xfId="0" applyNumberFormat="1" applyFont="1"/>
    <xf numFmtId="10" fontId="10" fillId="0" borderId="0" xfId="2" applyNumberFormat="1" applyFont="1"/>
    <xf numFmtId="10" fontId="9" fillId="0" borderId="0" xfId="2" applyNumberFormat="1" applyFont="1"/>
    <xf numFmtId="43" fontId="4" fillId="0" borderId="0" xfId="0" applyNumberFormat="1" applyFont="1"/>
    <xf numFmtId="166" fontId="4" fillId="0" borderId="0" xfId="0" applyNumberFormat="1" applyFont="1"/>
    <xf numFmtId="43" fontId="4" fillId="0" borderId="0" xfId="1" applyFont="1"/>
    <xf numFmtId="0" fontId="6" fillId="0" borderId="0" xfId="0" applyFont="1" applyBorder="1" applyAlignment="1">
      <alignment horizontal="center" vertical="top" wrapText="1"/>
    </xf>
    <xf numFmtId="164" fontId="6" fillId="0" borderId="0" xfId="1" applyNumberFormat="1" applyFont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164" fontId="16" fillId="0" borderId="0" xfId="1" applyNumberFormat="1" applyFont="1" applyAlignment="1">
      <alignment vertical="center"/>
    </xf>
    <xf numFmtId="0" fontId="9" fillId="0" borderId="0" xfId="0" applyFont="1" applyProtection="1"/>
    <xf numFmtId="0" fontId="10" fillId="0" borderId="0" xfId="0" applyFont="1" applyProtection="1"/>
    <xf numFmtId="0" fontId="9" fillId="0" borderId="3" xfId="0" applyFont="1" applyBorder="1" applyProtection="1"/>
    <xf numFmtId="0" fontId="10" fillId="0" borderId="3" xfId="0" applyFont="1" applyBorder="1" applyProtection="1"/>
    <xf numFmtId="0" fontId="10" fillId="0" borderId="3" xfId="0" applyFont="1" applyBorder="1" applyProtection="1">
      <protection locked="0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4" xfId="0" applyFont="1" applyBorder="1"/>
    <xf numFmtId="0" fontId="23" fillId="0" borderId="3" xfId="0" applyFont="1" applyBorder="1"/>
    <xf numFmtId="0" fontId="10" fillId="0" borderId="5" xfId="0" applyFont="1" applyFill="1" applyBorder="1"/>
    <xf numFmtId="0" fontId="23" fillId="0" borderId="5" xfId="0" applyFont="1" applyBorder="1" applyAlignment="1">
      <alignment horizontal="left"/>
    </xf>
    <xf numFmtId="164" fontId="10" fillId="0" borderId="5" xfId="1" applyNumberFormat="1" applyFont="1" applyFill="1" applyBorder="1"/>
    <xf numFmtId="0" fontId="10" fillId="0" borderId="4" xfId="0" applyFont="1" applyFill="1" applyBorder="1"/>
    <xf numFmtId="0" fontId="23" fillId="0" borderId="4" xfId="0" applyFont="1" applyBorder="1" applyAlignment="1">
      <alignment horizontal="left"/>
    </xf>
    <xf numFmtId="164" fontId="10" fillId="0" borderId="4" xfId="1" applyNumberFormat="1" applyFont="1" applyFill="1" applyBorder="1"/>
    <xf numFmtId="0" fontId="10" fillId="0" borderId="4" xfId="0" applyFont="1" applyFill="1" applyBorder="1" applyAlignment="1">
      <alignment wrapText="1"/>
    </xf>
    <xf numFmtId="0" fontId="23" fillId="0" borderId="4" xfId="0" quotePrefix="1" applyFont="1" applyBorder="1" applyAlignment="1">
      <alignment horizontal="left"/>
    </xf>
    <xf numFmtId="0" fontId="10" fillId="0" borderId="4" xfId="0" applyFont="1" applyBorder="1" applyAlignment="1">
      <alignment wrapText="1"/>
    </xf>
    <xf numFmtId="0" fontId="10" fillId="0" borderId="4" xfId="0" applyFont="1" applyBorder="1"/>
    <xf numFmtId="164" fontId="9" fillId="0" borderId="4" xfId="1" applyNumberFormat="1" applyFont="1" applyBorder="1"/>
    <xf numFmtId="164" fontId="10" fillId="0" borderId="4" xfId="1" applyNumberFormat="1" applyFont="1" applyBorder="1"/>
    <xf numFmtId="164" fontId="9" fillId="0" borderId="4" xfId="1" applyNumberFormat="1" applyFont="1" applyFill="1" applyBorder="1"/>
    <xf numFmtId="0" fontId="9" fillId="0" borderId="4" xfId="0" applyFont="1" applyBorder="1"/>
    <xf numFmtId="43" fontId="10" fillId="0" borderId="4" xfId="0" applyNumberFormat="1" applyFont="1" applyBorder="1"/>
    <xf numFmtId="0" fontId="9" fillId="0" borderId="6" xfId="0" applyFont="1" applyBorder="1"/>
    <xf numFmtId="0" fontId="23" fillId="0" borderId="6" xfId="0" applyFont="1" applyBorder="1"/>
    <xf numFmtId="164" fontId="9" fillId="0" borderId="6" xfId="1" applyNumberFormat="1" applyFont="1" applyBorder="1"/>
    <xf numFmtId="0" fontId="9" fillId="0" borderId="7" xfId="0" applyFont="1" applyBorder="1"/>
    <xf numFmtId="0" fontId="23" fillId="0" borderId="7" xfId="0" applyFont="1" applyBorder="1"/>
    <xf numFmtId="43" fontId="9" fillId="0" borderId="7" xfId="1" applyNumberFormat="1" applyFont="1" applyBorder="1"/>
    <xf numFmtId="3" fontId="23" fillId="0" borderId="0" xfId="0" applyNumberFormat="1" applyFont="1"/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164" fontId="10" fillId="0" borderId="0" xfId="1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164" fontId="9" fillId="3" borderId="1" xfId="1" applyNumberFormat="1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vertical="center"/>
    </xf>
    <xf numFmtId="43" fontId="10" fillId="0" borderId="1" xfId="1" applyNumberFormat="1" applyFont="1" applyBorder="1" applyAlignment="1" applyProtection="1">
      <alignment vertical="center"/>
      <protection locked="0"/>
    </xf>
    <xf numFmtId="49" fontId="9" fillId="0" borderId="1" xfId="0" applyNumberFormat="1" applyFont="1" applyBorder="1" applyAlignment="1">
      <alignment vertical="center"/>
    </xf>
    <xf numFmtId="43" fontId="9" fillId="0" borderId="1" xfId="1" applyNumberFormat="1" applyFont="1" applyBorder="1" applyAlignment="1" applyProtection="1">
      <alignment vertical="center"/>
      <protection locked="0"/>
    </xf>
    <xf numFmtId="0" fontId="10" fillId="3" borderId="1" xfId="0" applyFont="1" applyFill="1" applyBorder="1" applyAlignment="1">
      <alignment vertical="center"/>
    </xf>
    <xf numFmtId="164" fontId="10" fillId="3" borderId="1" xfId="1" applyNumberFormat="1" applyFont="1" applyFill="1" applyBorder="1" applyAlignment="1" applyProtection="1">
      <alignment vertical="center"/>
      <protection locked="0"/>
    </xf>
    <xf numFmtId="0" fontId="10" fillId="0" borderId="0" xfId="0" applyFont="1" applyBorder="1" applyAlignment="1">
      <alignment horizontal="right" vertical="center" wrapText="1"/>
    </xf>
    <xf numFmtId="164" fontId="10" fillId="0" borderId="0" xfId="1" applyNumberFormat="1" applyFont="1" applyBorder="1" applyAlignment="1">
      <alignment horizontal="right" vertical="center" wrapText="1"/>
    </xf>
    <xf numFmtId="164" fontId="10" fillId="0" borderId="0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4" fontId="10" fillId="0" borderId="0" xfId="1" applyNumberFormat="1" applyFont="1" applyAlignment="1">
      <alignment vertical="center" wrapText="1"/>
    </xf>
    <xf numFmtId="0" fontId="24" fillId="0" borderId="0" xfId="0" applyFont="1" applyAlignment="1">
      <alignment horizontal="center"/>
    </xf>
    <xf numFmtId="0" fontId="9" fillId="0" borderId="0" xfId="0" applyFont="1" applyBorder="1" applyProtection="1"/>
    <xf numFmtId="0" fontId="23" fillId="0" borderId="0" xfId="0" applyFont="1" applyBorder="1"/>
    <xf numFmtId="3" fontId="23" fillId="0" borderId="3" xfId="0" applyNumberFormat="1" applyFont="1" applyBorder="1"/>
    <xf numFmtId="3" fontId="23" fillId="0" borderId="0" xfId="0" applyNumberFormat="1" applyFont="1" applyBorder="1"/>
    <xf numFmtId="49" fontId="2" fillId="3" borderId="8" xfId="0" applyNumberFormat="1" applyFont="1" applyFill="1" applyBorder="1" applyAlignment="1">
      <alignment horizontal="center" vertical="center"/>
    </xf>
    <xf numFmtId="49" fontId="2" fillId="3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3" fontId="2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3" fontId="3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/>
    <xf numFmtId="0" fontId="20" fillId="0" borderId="0" xfId="0" applyFont="1"/>
    <xf numFmtId="164" fontId="20" fillId="0" borderId="0" xfId="1" applyNumberFormat="1" applyFont="1" applyProtection="1">
      <protection locked="0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164" fontId="1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NumberFormat="1" applyFont="1" applyFill="1" applyBorder="1" applyAlignment="1" applyProtection="1">
      <alignment horizontal="right" vertical="center" wrapText="1"/>
    </xf>
    <xf numFmtId="164" fontId="19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24" fillId="0" borderId="0" xfId="0" applyFont="1" applyAlignment="1"/>
    <xf numFmtId="0" fontId="10" fillId="0" borderId="0" xfId="0" applyFont="1" applyAlignment="1">
      <alignment horizontal="center"/>
    </xf>
    <xf numFmtId="164" fontId="9" fillId="0" borderId="0" xfId="1" applyNumberFormat="1" applyFont="1" applyAlignment="1">
      <alignment horizontal="center" vertical="center"/>
    </xf>
    <xf numFmtId="9" fontId="24" fillId="0" borderId="4" xfId="2" applyFont="1" applyBorder="1"/>
    <xf numFmtId="9" fontId="23" fillId="0" borderId="4" xfId="2" applyFont="1" applyBorder="1"/>
    <xf numFmtId="9" fontId="24" fillId="0" borderId="7" xfId="2" applyFont="1" applyBorder="1"/>
    <xf numFmtId="0" fontId="23" fillId="0" borderId="4" xfId="0" applyFont="1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/>
    <xf numFmtId="164" fontId="9" fillId="0" borderId="0" xfId="1" applyNumberFormat="1" applyFont="1" applyAlignment="1">
      <alignment vertical="center"/>
    </xf>
    <xf numFmtId="3" fontId="10" fillId="0" borderId="0" xfId="0" applyNumberFormat="1" applyFont="1" applyAlignment="1">
      <alignment horizontal="center"/>
    </xf>
    <xf numFmtId="0" fontId="10" fillId="0" borderId="0" xfId="0" applyFont="1" applyBorder="1" applyAlignment="1">
      <alignment horizont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43" fontId="23" fillId="0" borderId="0" xfId="0" applyNumberFormat="1" applyFont="1"/>
    <xf numFmtId="165" fontId="9" fillId="0" borderId="3" xfId="1" applyNumberFormat="1" applyFont="1" applyBorder="1" applyAlignment="1">
      <alignment horizontal="center"/>
    </xf>
    <xf numFmtId="165" fontId="9" fillId="0" borderId="3" xfId="1" applyNumberFormat="1" applyFont="1" applyBorder="1" applyAlignment="1">
      <alignment horizontal="center"/>
    </xf>
    <xf numFmtId="9" fontId="24" fillId="0" borderId="5" xfId="2" applyFont="1" applyBorder="1" applyAlignment="1">
      <alignment horizontal="center" wrapText="1"/>
    </xf>
    <xf numFmtId="165" fontId="9" fillId="0" borderId="3" xfId="1" applyNumberFormat="1" applyFont="1" applyBorder="1" applyAlignment="1">
      <alignment horizontal="center"/>
    </xf>
    <xf numFmtId="0" fontId="24" fillId="0" borderId="0" xfId="0" applyFont="1"/>
    <xf numFmtId="164" fontId="23" fillId="0" borderId="0" xfId="0" applyNumberFormat="1" applyFont="1"/>
    <xf numFmtId="165" fontId="9" fillId="0" borderId="3" xfId="1" applyNumberFormat="1" applyFont="1" applyBorder="1" applyAlignment="1">
      <alignment horizontal="center"/>
    </xf>
    <xf numFmtId="165" fontId="9" fillId="0" borderId="3" xfId="1" applyNumberFormat="1" applyFont="1" applyBorder="1" applyAlignment="1">
      <alignment horizontal="center"/>
    </xf>
    <xf numFmtId="165" fontId="9" fillId="0" borderId="0" xfId="1" applyNumberFormat="1" applyFont="1" applyBorder="1" applyAlignment="1"/>
    <xf numFmtId="0" fontId="4" fillId="4" borderId="0" xfId="0" applyFont="1" applyFill="1"/>
    <xf numFmtId="14" fontId="4" fillId="4" borderId="0" xfId="0" applyNumberFormat="1" applyFont="1" applyFill="1"/>
    <xf numFmtId="0" fontId="26" fillId="0" borderId="0" xfId="0" applyFont="1" applyProtection="1"/>
    <xf numFmtId="0" fontId="27" fillId="0" borderId="0" xfId="0" applyFont="1"/>
    <xf numFmtId="3" fontId="27" fillId="0" borderId="0" xfId="0" applyNumberFormat="1" applyFont="1"/>
    <xf numFmtId="0" fontId="28" fillId="0" borderId="0" xfId="0" applyFont="1"/>
    <xf numFmtId="0" fontId="26" fillId="0" borderId="0" xfId="0" applyFont="1"/>
    <xf numFmtId="0" fontId="26" fillId="0" borderId="3" xfId="0" applyFont="1" applyBorder="1" applyProtection="1"/>
    <xf numFmtId="0" fontId="27" fillId="0" borderId="3" xfId="0" applyFont="1" applyBorder="1"/>
    <xf numFmtId="3" fontId="27" fillId="0" borderId="3" xfId="0" applyNumberFormat="1" applyFont="1" applyBorder="1"/>
    <xf numFmtId="0" fontId="22" fillId="0" borderId="0" xfId="0" applyFont="1" applyAlignment="1">
      <alignment horizontal="center"/>
    </xf>
    <xf numFmtId="0" fontId="32" fillId="0" borderId="0" xfId="0" applyFont="1"/>
    <xf numFmtId="0" fontId="26" fillId="0" borderId="1" xfId="0" applyFont="1" applyFill="1" applyBorder="1" applyAlignment="1" applyProtection="1">
      <alignment horizontal="center"/>
    </xf>
    <xf numFmtId="0" fontId="29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5" xfId="0" applyFont="1" applyBorder="1"/>
    <xf numFmtId="0" fontId="22" fillId="0" borderId="4" xfId="0" applyFont="1" applyBorder="1"/>
    <xf numFmtId="0" fontId="29" fillId="0" borderId="7" xfId="0" applyFont="1" applyBorder="1"/>
    <xf numFmtId="0" fontId="27" fillId="0" borderId="5" xfId="0" applyFont="1" applyBorder="1"/>
    <xf numFmtId="0" fontId="27" fillId="0" borderId="4" xfId="0" applyFont="1" applyBorder="1"/>
    <xf numFmtId="0" fontId="33" fillId="0" borderId="7" xfId="0" applyFont="1" applyBorder="1"/>
    <xf numFmtId="3" fontId="34" fillId="0" borderId="5" xfId="0" applyNumberFormat="1" applyFont="1" applyBorder="1"/>
    <xf numFmtId="3" fontId="34" fillId="0" borderId="4" xfId="0" applyNumberFormat="1" applyFont="1" applyBorder="1"/>
    <xf numFmtId="3" fontId="35" fillId="0" borderId="7" xfId="0" applyNumberFormat="1" applyFont="1" applyBorder="1"/>
    <xf numFmtId="3" fontId="34" fillId="0" borderId="13" xfId="0" applyNumberFormat="1" applyFont="1" applyBorder="1"/>
    <xf numFmtId="0" fontId="22" fillId="0" borderId="3" xfId="0" applyFont="1" applyBorder="1"/>
    <xf numFmtId="165" fontId="9" fillId="0" borderId="3" xfId="1" applyNumberFormat="1" applyFont="1" applyBorder="1" applyAlignment="1">
      <alignment horizontal="center"/>
    </xf>
    <xf numFmtId="165" fontId="9" fillId="0" borderId="3" xfId="1" applyNumberFormat="1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165" fontId="9" fillId="0" borderId="3" xfId="1" applyNumberFormat="1" applyFont="1" applyBorder="1" applyAlignment="1">
      <alignment horizontal="center"/>
    </xf>
    <xf numFmtId="9" fontId="24" fillId="0" borderId="13" xfId="2" applyFont="1" applyBorder="1"/>
    <xf numFmtId="9" fontId="24" fillId="0" borderId="1" xfId="2" applyFont="1" applyBorder="1" applyAlignment="1">
      <alignment horizontal="center" wrapText="1"/>
    </xf>
    <xf numFmtId="0" fontId="23" fillId="0" borderId="13" xfId="0" applyFont="1" applyBorder="1" applyAlignment="1">
      <alignment wrapText="1"/>
    </xf>
    <xf numFmtId="0" fontId="24" fillId="0" borderId="1" xfId="0" applyFont="1" applyBorder="1" applyAlignment="1">
      <alignment horizontal="center"/>
    </xf>
    <xf numFmtId="165" fontId="9" fillId="0" borderId="3" xfId="1" applyNumberFormat="1" applyFont="1" applyBorder="1" applyAlignment="1">
      <alignment horizontal="center"/>
    </xf>
    <xf numFmtId="165" fontId="9" fillId="0" borderId="3" xfId="1" applyNumberFormat="1" applyFont="1" applyBorder="1" applyAlignment="1">
      <alignment horizontal="center"/>
    </xf>
    <xf numFmtId="165" fontId="9" fillId="0" borderId="3" xfId="1" applyNumberFormat="1" applyFont="1" applyBorder="1" applyAlignment="1">
      <alignment horizontal="center"/>
    </xf>
    <xf numFmtId="0" fontId="36" fillId="0" borderId="0" xfId="0" applyFont="1"/>
    <xf numFmtId="14" fontId="26" fillId="0" borderId="0" xfId="0" applyNumberFormat="1" applyFont="1" applyAlignment="1">
      <alignment horizontal="center"/>
    </xf>
    <xf numFmtId="0" fontId="37" fillId="0" borderId="0" xfId="0" applyFont="1"/>
    <xf numFmtId="3" fontId="9" fillId="0" borderId="14" xfId="0" applyNumberFormat="1" applyFont="1" applyBorder="1"/>
    <xf numFmtId="165" fontId="9" fillId="0" borderId="3" xfId="1" applyNumberFormat="1" applyFont="1" applyBorder="1" applyAlignment="1">
      <alignment horizontal="center"/>
    </xf>
    <xf numFmtId="165" fontId="9" fillId="0" borderId="3" xfId="1" applyNumberFormat="1" applyFont="1" applyBorder="1" applyAlignment="1">
      <alignment horizontal="center"/>
    </xf>
    <xf numFmtId="164" fontId="24" fillId="0" borderId="0" xfId="0" applyNumberFormat="1" applyFont="1"/>
    <xf numFmtId="3" fontId="0" fillId="0" borderId="0" xfId="0" applyNumberFormat="1"/>
    <xf numFmtId="3" fontId="26" fillId="0" borderId="0" xfId="0" applyNumberFormat="1" applyFont="1"/>
    <xf numFmtId="0" fontId="38" fillId="0" borderId="0" xfId="0" quotePrefix="1" applyFont="1"/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165" fontId="9" fillId="0" borderId="3" xfId="1" applyNumberFormat="1" applyFont="1" applyBorder="1" applyAlignment="1">
      <alignment horizontal="center"/>
    </xf>
    <xf numFmtId="164" fontId="17" fillId="0" borderId="0" xfId="1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0" borderId="3" xfId="0" applyFont="1" applyBorder="1" applyAlignment="1">
      <alignment horizontal="right"/>
    </xf>
    <xf numFmtId="164" fontId="9" fillId="0" borderId="0" xfId="1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9" fillId="3" borderId="10" xfId="1" applyNumberFormat="1" applyFont="1" applyFill="1" applyBorder="1" applyAlignment="1" applyProtection="1">
      <alignment horizontal="center" vertical="center"/>
      <protection locked="0"/>
    </xf>
    <xf numFmtId="164" fontId="9" fillId="3" borderId="11" xfId="1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/>
    </xf>
    <xf numFmtId="0" fontId="31" fillId="0" borderId="0" xfId="0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>
      <alignment horizontal="center"/>
    </xf>
    <xf numFmtId="0" fontId="22" fillId="0" borderId="9" xfId="0" applyFont="1" applyBorder="1" applyAlignment="1">
      <alignment horizontal="center" wrapText="1"/>
    </xf>
    <xf numFmtId="0" fontId="22" fillId="0" borderId="8" xfId="0" applyFont="1" applyBorder="1" applyAlignment="1">
      <alignment horizontal="center" wrapText="1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5" fontId="9" fillId="0" borderId="3" xfId="1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KE%20TOAN\Bao%20cao%20thue\Bao%20cao%20Tai%20chinh%20Nam%202016\Quy%20I\FPTC_BCTC_QI-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KE%20TOAN\Bao%20cao%20thue\Bao%20cao%20tai%20chinh%20Nam%202020\Ban%20nien%202020\Consol%20Report%20-%20Ban%20nien%20Nam%202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PT%20Capital%20-%20Baocaotaichinh%20-%20Quy%20I%202021%20(Mau%20CTQ)%20-%20Rie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IS"/>
      <sheetName val="Thuyet minh"/>
    </sheetNames>
    <sheetDataSet>
      <sheetData sheetId="0">
        <row r="10">
          <cell r="D10">
            <v>0</v>
          </cell>
        </row>
      </sheetData>
      <sheetData sheetId="1">
        <row r="25">
          <cell r="D25">
            <v>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Consol 31-12-2018"/>
      <sheetName val="BS Consol 31-12-2019"/>
      <sheetName val="BS Consol 30-06-2020"/>
      <sheetName val="P&amp;L Consol Detail T1-T6 2020"/>
      <sheetName val="P&amp;L Consol T1-T6 2020"/>
      <sheetName val="Thông tin Công ty"/>
      <sheetName val="Thuyet minh bc rieng 30-06-20"/>
      <sheetName val="Thuyet minh bc Hopnhat 30-06-20"/>
      <sheetName val="P&amp;L Consol Detail T1-T6 2019"/>
      <sheetName val="P&amp;L Consol T1-T6 2019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KT"/>
      <sheetName val="KQKD"/>
      <sheetName val="LCTT"/>
      <sheetName val="Bien dong Von CSH"/>
      <sheetName val="Thuyet minh"/>
      <sheetName val="Giai trinh KQKD"/>
      <sheetName val="Can cu Giai trinh"/>
    </sheetNames>
    <sheetDataSet>
      <sheetData sheetId="0">
        <row r="43">
          <cell r="D43">
            <v>-153076440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5"/>
  <sheetViews>
    <sheetView tabSelected="1" topLeftCell="A47" zoomScaleNormal="100" workbookViewId="0">
      <selection activeCell="D74" sqref="D74"/>
    </sheetView>
  </sheetViews>
  <sheetFormatPr defaultRowHeight="12.75"/>
  <cols>
    <col min="1" max="1" width="40.28515625" style="78" customWidth="1"/>
    <col min="2" max="2" width="5.85546875" style="79" customWidth="1"/>
    <col min="3" max="3" width="8.140625" style="78" customWidth="1"/>
    <col min="4" max="4" width="17.28515625" style="103" customWidth="1"/>
    <col min="5" max="5" width="17.7109375" style="103" customWidth="1"/>
    <col min="6" max="16384" width="9.140625" style="78"/>
  </cols>
  <sheetData>
    <row r="1" spans="1:5" ht="15">
      <c r="A1" s="73" t="s">
        <v>172</v>
      </c>
      <c r="B1" s="78"/>
      <c r="D1" s="6" t="s">
        <v>615</v>
      </c>
    </row>
    <row r="2" spans="1:5" ht="15">
      <c r="A2" s="39" t="s">
        <v>82</v>
      </c>
      <c r="B2" s="78"/>
      <c r="D2" s="6" t="s">
        <v>617</v>
      </c>
    </row>
    <row r="3" spans="1:5">
      <c r="A3" s="75" t="s">
        <v>726</v>
      </c>
      <c r="B3" s="81"/>
      <c r="C3" s="81"/>
      <c r="D3" s="130"/>
      <c r="E3" s="130"/>
    </row>
    <row r="4" spans="1:5">
      <c r="A4" s="128"/>
      <c r="B4" s="129"/>
      <c r="C4" s="129"/>
      <c r="D4" s="131"/>
      <c r="E4" s="131"/>
    </row>
    <row r="5" spans="1:5">
      <c r="A5" s="227" t="s">
        <v>470</v>
      </c>
      <c r="B5" s="227"/>
      <c r="C5" s="227"/>
      <c r="D5" s="227"/>
      <c r="E5" s="227"/>
    </row>
    <row r="6" spans="1:5">
      <c r="A6" s="227" t="s">
        <v>727</v>
      </c>
      <c r="B6" s="227"/>
      <c r="C6" s="227"/>
      <c r="D6" s="227"/>
      <c r="E6" s="227"/>
    </row>
    <row r="8" spans="1:5" ht="13.5">
      <c r="C8" s="228" t="s">
        <v>81</v>
      </c>
      <c r="D8" s="228"/>
      <c r="E8" s="228"/>
    </row>
    <row r="9" spans="1:5" ht="22.5" customHeight="1">
      <c r="A9" s="141" t="s">
        <v>109</v>
      </c>
      <c r="B9" s="141" t="s">
        <v>1</v>
      </c>
      <c r="C9" s="141" t="s">
        <v>0</v>
      </c>
      <c r="D9" s="142" t="s">
        <v>471</v>
      </c>
      <c r="E9" s="142" t="s">
        <v>2</v>
      </c>
    </row>
    <row r="10" spans="1:5">
      <c r="A10" s="132" t="s">
        <v>113</v>
      </c>
      <c r="B10" s="132" t="s">
        <v>131</v>
      </c>
      <c r="C10" s="132" t="s">
        <v>149</v>
      </c>
      <c r="D10" s="133" t="s">
        <v>472</v>
      </c>
      <c r="E10" s="133" t="s">
        <v>473</v>
      </c>
    </row>
    <row r="11" spans="1:5">
      <c r="A11" s="134" t="s">
        <v>470</v>
      </c>
      <c r="B11" s="134" t="s">
        <v>113</v>
      </c>
      <c r="C11" s="134"/>
      <c r="D11" s="135"/>
      <c r="E11" s="135"/>
    </row>
    <row r="12" spans="1:5" ht="25.5" customHeight="1">
      <c r="A12" s="134" t="s">
        <v>474</v>
      </c>
      <c r="B12" s="134" t="s">
        <v>475</v>
      </c>
      <c r="C12" s="134"/>
      <c r="D12" s="135">
        <f>D13+D16+D19+D26+D27</f>
        <v>145505376616</v>
      </c>
      <c r="E12" s="135">
        <f>E13+E16+E19+E26+E27</f>
        <v>145722483279</v>
      </c>
    </row>
    <row r="13" spans="1:5">
      <c r="A13" s="136" t="s">
        <v>476</v>
      </c>
      <c r="B13" s="136" t="s">
        <v>67</v>
      </c>
      <c r="C13" s="136"/>
      <c r="D13" s="137">
        <f>D14+D15</f>
        <v>1720771336</v>
      </c>
      <c r="E13" s="137">
        <f>E14+E15</f>
        <v>9053099072</v>
      </c>
    </row>
    <row r="14" spans="1:5">
      <c r="A14" s="136" t="s">
        <v>477</v>
      </c>
      <c r="B14" s="136" t="s">
        <v>68</v>
      </c>
      <c r="C14" s="136"/>
      <c r="D14" s="137">
        <v>1720771336</v>
      </c>
      <c r="E14" s="137">
        <v>8053099072</v>
      </c>
    </row>
    <row r="15" spans="1:5">
      <c r="A15" s="136" t="s">
        <v>478</v>
      </c>
      <c r="B15" s="136" t="s">
        <v>69</v>
      </c>
      <c r="C15" s="136"/>
      <c r="D15" s="137"/>
      <c r="E15" s="137">
        <v>1000000000</v>
      </c>
    </row>
    <row r="16" spans="1:5">
      <c r="A16" s="136" t="s">
        <v>479</v>
      </c>
      <c r="B16" s="136" t="s">
        <v>70</v>
      </c>
      <c r="C16" s="136"/>
      <c r="D16" s="137">
        <f>D17+D18</f>
        <v>139437094203</v>
      </c>
      <c r="E16" s="137">
        <f>E17+E18</f>
        <v>131698014751</v>
      </c>
    </row>
    <row r="17" spans="1:5">
      <c r="A17" s="136" t="s">
        <v>480</v>
      </c>
      <c r="B17" s="136" t="s">
        <v>71</v>
      </c>
      <c r="C17" s="136"/>
      <c r="D17" s="137">
        <v>139437094203</v>
      </c>
      <c r="E17" s="137">
        <v>131698014751</v>
      </c>
    </row>
    <row r="18" spans="1:5">
      <c r="A18" s="136" t="s">
        <v>481</v>
      </c>
      <c r="B18" s="136" t="s">
        <v>482</v>
      </c>
      <c r="C18" s="136"/>
      <c r="D18" s="137">
        <v>0</v>
      </c>
      <c r="E18" s="137">
        <v>0</v>
      </c>
    </row>
    <row r="19" spans="1:5">
      <c r="A19" s="136" t="s">
        <v>483</v>
      </c>
      <c r="B19" s="136" t="s">
        <v>72</v>
      </c>
      <c r="C19" s="136"/>
      <c r="D19" s="137">
        <f>SUM(D20:D25)</f>
        <v>4007745723</v>
      </c>
      <c r="E19" s="137">
        <f>SUM(E20:E25)</f>
        <v>4641411909</v>
      </c>
    </row>
    <row r="20" spans="1:5">
      <c r="A20" s="136" t="s">
        <v>484</v>
      </c>
      <c r="B20" s="136" t="s">
        <v>73</v>
      </c>
      <c r="C20" s="136"/>
      <c r="D20" s="137">
        <v>409280000</v>
      </c>
      <c r="E20" s="137">
        <v>400000000</v>
      </c>
    </row>
    <row r="21" spans="1:5">
      <c r="A21" s="136" t="s">
        <v>485</v>
      </c>
      <c r="B21" s="136" t="s">
        <v>74</v>
      </c>
      <c r="C21" s="136"/>
      <c r="D21" s="137">
        <v>152727</v>
      </c>
      <c r="E21" s="137">
        <v>152727</v>
      </c>
    </row>
    <row r="22" spans="1:5">
      <c r="A22" s="136" t="s">
        <v>486</v>
      </c>
      <c r="B22" s="136" t="s">
        <v>75</v>
      </c>
      <c r="C22" s="136"/>
      <c r="D22" s="137"/>
      <c r="E22" s="137"/>
    </row>
    <row r="23" spans="1:5">
      <c r="A23" s="138" t="s">
        <v>487</v>
      </c>
      <c r="B23" s="136" t="s">
        <v>76</v>
      </c>
      <c r="C23" s="136"/>
      <c r="D23" s="137">
        <v>2051364277</v>
      </c>
      <c r="E23" s="137">
        <v>1935675123</v>
      </c>
    </row>
    <row r="24" spans="1:5">
      <c r="A24" s="136" t="s">
        <v>488</v>
      </c>
      <c r="B24" s="136" t="s">
        <v>77</v>
      </c>
      <c r="C24" s="136"/>
      <c r="D24" s="137">
        <v>2907603741</v>
      </c>
      <c r="E24" s="137">
        <v>3666239081</v>
      </c>
    </row>
    <row r="25" spans="1:5">
      <c r="A25" s="136" t="s">
        <v>489</v>
      </c>
      <c r="B25" s="136" t="s">
        <v>78</v>
      </c>
      <c r="C25" s="136"/>
      <c r="D25" s="137">
        <v>-1360655022</v>
      </c>
      <c r="E25" s="137">
        <v>-1360655022</v>
      </c>
    </row>
    <row r="26" spans="1:5">
      <c r="A26" s="136" t="s">
        <v>490</v>
      </c>
      <c r="B26" s="136" t="s">
        <v>79</v>
      </c>
      <c r="C26" s="136"/>
      <c r="D26" s="137"/>
      <c r="E26" s="137"/>
    </row>
    <row r="27" spans="1:5">
      <c r="A27" s="136" t="s">
        <v>491</v>
      </c>
      <c r="B27" s="136" t="s">
        <v>80</v>
      </c>
      <c r="C27" s="136"/>
      <c r="D27" s="137">
        <f>SUM(D28:D32)</f>
        <v>339765354</v>
      </c>
      <c r="E27" s="137">
        <f>SUM(E28:E32)</f>
        <v>329957547</v>
      </c>
    </row>
    <row r="28" spans="1:5">
      <c r="A28" s="136" t="s">
        <v>492</v>
      </c>
      <c r="B28" s="136" t="s">
        <v>5</v>
      </c>
      <c r="C28" s="136"/>
      <c r="D28" s="137">
        <v>197328608</v>
      </c>
      <c r="E28" s="137">
        <v>184299686</v>
      </c>
    </row>
    <row r="29" spans="1:5">
      <c r="A29" s="136" t="s">
        <v>493</v>
      </c>
      <c r="B29" s="136" t="s">
        <v>6</v>
      </c>
      <c r="C29" s="136"/>
      <c r="D29" s="137"/>
      <c r="E29" s="137"/>
    </row>
    <row r="30" spans="1:5">
      <c r="A30" s="136" t="s">
        <v>494</v>
      </c>
      <c r="B30" s="136" t="s">
        <v>7</v>
      </c>
      <c r="C30" s="136"/>
      <c r="D30" s="137">
        <v>132436746</v>
      </c>
      <c r="E30" s="137">
        <v>135657861</v>
      </c>
    </row>
    <row r="31" spans="1:5">
      <c r="A31" s="138" t="s">
        <v>495</v>
      </c>
      <c r="B31" s="136" t="s">
        <v>496</v>
      </c>
      <c r="C31" s="136"/>
      <c r="D31" s="137"/>
      <c r="E31" s="137"/>
    </row>
    <row r="32" spans="1:5">
      <c r="A32" s="136" t="s">
        <v>497</v>
      </c>
      <c r="B32" s="136" t="s">
        <v>498</v>
      </c>
      <c r="C32" s="136"/>
      <c r="D32" s="137">
        <v>10000000</v>
      </c>
      <c r="E32" s="137">
        <v>10000000</v>
      </c>
    </row>
    <row r="33" spans="1:5" ht="21">
      <c r="A33" s="134" t="s">
        <v>499</v>
      </c>
      <c r="B33" s="134" t="s">
        <v>8</v>
      </c>
      <c r="C33" s="134"/>
      <c r="D33" s="135">
        <f>D34+D40+D51+D56</f>
        <v>48261644727</v>
      </c>
      <c r="E33" s="135">
        <f>E34+E40+E51+E56</f>
        <v>48232284587</v>
      </c>
    </row>
    <row r="34" spans="1:5">
      <c r="A34" s="136" t="s">
        <v>500</v>
      </c>
      <c r="B34" s="136" t="s">
        <v>9</v>
      </c>
      <c r="C34" s="136"/>
      <c r="D34" s="137"/>
      <c r="E34" s="137"/>
    </row>
    <row r="35" spans="1:5">
      <c r="A35" s="136" t="s">
        <v>501</v>
      </c>
      <c r="B35" s="136" t="s">
        <v>10</v>
      </c>
      <c r="C35" s="136"/>
      <c r="D35" s="137"/>
      <c r="E35" s="137"/>
    </row>
    <row r="36" spans="1:5">
      <c r="A36" s="136" t="s">
        <v>502</v>
      </c>
      <c r="B36" s="136" t="s">
        <v>11</v>
      </c>
      <c r="C36" s="136"/>
      <c r="D36" s="137"/>
      <c r="E36" s="137"/>
    </row>
    <row r="37" spans="1:5">
      <c r="A37" s="136" t="s">
        <v>503</v>
      </c>
      <c r="B37" s="136" t="s">
        <v>12</v>
      </c>
      <c r="C37" s="136"/>
      <c r="D37" s="137"/>
      <c r="E37" s="137"/>
    </row>
    <row r="38" spans="1:5">
      <c r="A38" s="136" t="s">
        <v>504</v>
      </c>
      <c r="B38" s="136" t="s">
        <v>505</v>
      </c>
      <c r="C38" s="136"/>
      <c r="D38" s="137"/>
      <c r="E38" s="137"/>
    </row>
    <row r="39" spans="1:5">
      <c r="A39" s="136" t="s">
        <v>506</v>
      </c>
      <c r="B39" s="136" t="s">
        <v>13</v>
      </c>
      <c r="C39" s="136"/>
      <c r="D39" s="137"/>
      <c r="E39" s="137"/>
    </row>
    <row r="40" spans="1:5">
      <c r="A40" s="136" t="s">
        <v>507</v>
      </c>
      <c r="B40" s="136" t="s">
        <v>14</v>
      </c>
      <c r="C40" s="136"/>
      <c r="D40" s="137">
        <f>D41+D44+D47+D50</f>
        <v>142253361</v>
      </c>
      <c r="E40" s="137">
        <f>E41+E44+E47+E50</f>
        <v>94827782</v>
      </c>
    </row>
    <row r="41" spans="1:5">
      <c r="A41" s="136" t="s">
        <v>508</v>
      </c>
      <c r="B41" s="136" t="s">
        <v>15</v>
      </c>
      <c r="C41" s="136"/>
      <c r="D41" s="137">
        <f>D42+D43</f>
        <v>142253361</v>
      </c>
      <c r="E41" s="137">
        <f>E42+E43</f>
        <v>94827782</v>
      </c>
    </row>
    <row r="42" spans="1:5">
      <c r="A42" s="136" t="s">
        <v>509</v>
      </c>
      <c r="B42" s="136" t="s">
        <v>16</v>
      </c>
      <c r="C42" s="136"/>
      <c r="D42" s="137">
        <v>295329801</v>
      </c>
      <c r="E42" s="137">
        <v>233608600</v>
      </c>
    </row>
    <row r="43" spans="1:5">
      <c r="A43" s="136" t="s">
        <v>510</v>
      </c>
      <c r="B43" s="136" t="s">
        <v>17</v>
      </c>
      <c r="C43" s="136"/>
      <c r="D43" s="137">
        <v>-153076440</v>
      </c>
      <c r="E43" s="137">
        <v>-138780818</v>
      </c>
    </row>
    <row r="44" spans="1:5">
      <c r="A44" s="136" t="s">
        <v>511</v>
      </c>
      <c r="B44" s="136" t="s">
        <v>18</v>
      </c>
      <c r="C44" s="136"/>
      <c r="D44" s="137"/>
      <c r="E44" s="137"/>
    </row>
    <row r="45" spans="1:5">
      <c r="A45" s="136" t="s">
        <v>512</v>
      </c>
      <c r="B45" s="136" t="s">
        <v>19</v>
      </c>
      <c r="C45" s="136"/>
      <c r="D45" s="137"/>
      <c r="E45" s="137"/>
    </row>
    <row r="46" spans="1:5">
      <c r="A46" s="136" t="s">
        <v>513</v>
      </c>
      <c r="B46" s="136" t="s">
        <v>20</v>
      </c>
      <c r="C46" s="136"/>
      <c r="D46" s="137"/>
      <c r="E46" s="137"/>
    </row>
    <row r="47" spans="1:5">
      <c r="A47" s="136" t="s">
        <v>514</v>
      </c>
      <c r="B47" s="136" t="s">
        <v>21</v>
      </c>
      <c r="C47" s="136"/>
      <c r="D47" s="137"/>
      <c r="E47" s="137"/>
    </row>
    <row r="48" spans="1:5">
      <c r="A48" s="136" t="s">
        <v>512</v>
      </c>
      <c r="B48" s="136" t="s">
        <v>22</v>
      </c>
      <c r="C48" s="136"/>
      <c r="D48" s="137"/>
      <c r="E48" s="137"/>
    </row>
    <row r="49" spans="1:5">
      <c r="A49" s="136" t="s">
        <v>513</v>
      </c>
      <c r="B49" s="136" t="s">
        <v>23</v>
      </c>
      <c r="C49" s="136"/>
      <c r="D49" s="137"/>
      <c r="E49" s="137"/>
    </row>
    <row r="50" spans="1:5">
      <c r="A50" s="136" t="s">
        <v>515</v>
      </c>
      <c r="B50" s="136" t="s">
        <v>24</v>
      </c>
      <c r="C50" s="136"/>
      <c r="D50" s="137"/>
      <c r="E50" s="137"/>
    </row>
    <row r="51" spans="1:5">
      <c r="A51" s="136" t="s">
        <v>516</v>
      </c>
      <c r="B51" s="136" t="s">
        <v>25</v>
      </c>
      <c r="C51" s="136"/>
      <c r="D51" s="137">
        <f>SUM(D52:D55)</f>
        <v>48000000000</v>
      </c>
      <c r="E51" s="137">
        <f>SUM(E52:E55)</f>
        <v>48000000000</v>
      </c>
    </row>
    <row r="52" spans="1:5">
      <c r="A52" s="136" t="s">
        <v>517</v>
      </c>
      <c r="B52" s="136" t="s">
        <v>26</v>
      </c>
      <c r="C52" s="136"/>
      <c r="D52" s="137"/>
      <c r="E52" s="137"/>
    </row>
    <row r="53" spans="1:5">
      <c r="A53" s="136" t="s">
        <v>518</v>
      </c>
      <c r="B53" s="136" t="s">
        <v>27</v>
      </c>
      <c r="C53" s="136"/>
      <c r="D53" s="137"/>
      <c r="E53" s="137"/>
    </row>
    <row r="54" spans="1:5">
      <c r="A54" s="136" t="s">
        <v>519</v>
      </c>
      <c r="B54" s="136" t="s">
        <v>520</v>
      </c>
      <c r="C54" s="136"/>
      <c r="D54" s="137">
        <v>48000000000</v>
      </c>
      <c r="E54" s="137">
        <v>48000000000</v>
      </c>
    </row>
    <row r="55" spans="1:5">
      <c r="A55" s="136" t="s">
        <v>521</v>
      </c>
      <c r="B55" s="136" t="s">
        <v>522</v>
      </c>
      <c r="C55" s="136"/>
      <c r="D55" s="137"/>
      <c r="E55" s="137"/>
    </row>
    <row r="56" spans="1:5">
      <c r="A56" s="136" t="s">
        <v>523</v>
      </c>
      <c r="B56" s="136" t="s">
        <v>28</v>
      </c>
      <c r="C56" s="136"/>
      <c r="D56" s="137">
        <f>SUM(D57:D59)</f>
        <v>119391366</v>
      </c>
      <c r="E56" s="137">
        <f>SUM(E57:E59)</f>
        <v>137456805</v>
      </c>
    </row>
    <row r="57" spans="1:5">
      <c r="A57" s="136" t="s">
        <v>524</v>
      </c>
      <c r="B57" s="136" t="s">
        <v>29</v>
      </c>
      <c r="C57" s="136"/>
      <c r="D57" s="137">
        <v>3300006</v>
      </c>
      <c r="E57" s="137">
        <v>21365445</v>
      </c>
    </row>
    <row r="58" spans="1:5">
      <c r="A58" s="136" t="s">
        <v>525</v>
      </c>
      <c r="B58" s="136" t="s">
        <v>30</v>
      </c>
      <c r="C58" s="136"/>
      <c r="D58" s="137"/>
      <c r="E58" s="137"/>
    </row>
    <row r="59" spans="1:5">
      <c r="A59" s="136" t="s">
        <v>526</v>
      </c>
      <c r="B59" s="136" t="s">
        <v>31</v>
      </c>
      <c r="C59" s="136"/>
      <c r="D59" s="137">
        <v>116091360</v>
      </c>
      <c r="E59" s="137">
        <v>116091360</v>
      </c>
    </row>
    <row r="60" spans="1:5">
      <c r="A60" s="134" t="s">
        <v>3</v>
      </c>
      <c r="B60" s="134" t="s">
        <v>32</v>
      </c>
      <c r="C60" s="134"/>
      <c r="D60" s="135">
        <f>D12+D33</f>
        <v>193767021343</v>
      </c>
      <c r="E60" s="135">
        <f>E12+E33</f>
        <v>193954767866</v>
      </c>
    </row>
    <row r="61" spans="1:5">
      <c r="A61" s="134" t="s">
        <v>527</v>
      </c>
      <c r="B61" s="134" t="s">
        <v>33</v>
      </c>
      <c r="C61" s="134"/>
      <c r="D61" s="135">
        <f>D62+D75</f>
        <v>1591410898</v>
      </c>
      <c r="E61" s="135">
        <f>E62+E75</f>
        <v>3039989195</v>
      </c>
    </row>
    <row r="62" spans="1:5">
      <c r="A62" s="134" t="s">
        <v>528</v>
      </c>
      <c r="B62" s="136" t="s">
        <v>34</v>
      </c>
      <c r="C62" s="136"/>
      <c r="D62" s="137">
        <f>SUM(D63:D74)</f>
        <v>1591410898</v>
      </c>
      <c r="E62" s="137">
        <f>SUM(E63:E74)</f>
        <v>3039989195</v>
      </c>
    </row>
    <row r="63" spans="1:5">
      <c r="A63" s="136" t="s">
        <v>529</v>
      </c>
      <c r="B63" s="136" t="s">
        <v>35</v>
      </c>
      <c r="C63" s="136"/>
      <c r="D63" s="137"/>
      <c r="E63" s="137"/>
    </row>
    <row r="64" spans="1:5">
      <c r="A64" s="136" t="s">
        <v>530</v>
      </c>
      <c r="B64" s="136" t="s">
        <v>36</v>
      </c>
      <c r="C64" s="136"/>
      <c r="D64" s="137">
        <v>27143500</v>
      </c>
      <c r="E64" s="137"/>
    </row>
    <row r="65" spans="1:5">
      <c r="A65" s="136" t="s">
        <v>531</v>
      </c>
      <c r="B65" s="136" t="s">
        <v>37</v>
      </c>
      <c r="C65" s="136"/>
      <c r="D65" s="137"/>
      <c r="E65" s="137"/>
    </row>
    <row r="66" spans="1:5">
      <c r="A66" s="136" t="s">
        <v>532</v>
      </c>
      <c r="B66" s="136" t="s">
        <v>38</v>
      </c>
      <c r="C66" s="136"/>
      <c r="D66" s="137">
        <v>135972427</v>
      </c>
      <c r="E66" s="137">
        <v>702552251</v>
      </c>
    </row>
    <row r="67" spans="1:5">
      <c r="A67" s="136" t="s">
        <v>533</v>
      </c>
      <c r="B67" s="136" t="s">
        <v>39</v>
      </c>
      <c r="C67" s="136"/>
      <c r="D67" s="137"/>
      <c r="E67" s="137"/>
    </row>
    <row r="68" spans="1:5">
      <c r="A68" s="136" t="s">
        <v>534</v>
      </c>
      <c r="B68" s="136" t="s">
        <v>40</v>
      </c>
      <c r="C68" s="136"/>
      <c r="D68" s="137">
        <v>-14003626</v>
      </c>
      <c r="E68" s="137">
        <v>122057330</v>
      </c>
    </row>
    <row r="69" spans="1:5">
      <c r="A69" s="136" t="s">
        <v>535</v>
      </c>
      <c r="B69" s="136" t="s">
        <v>41</v>
      </c>
      <c r="C69" s="136"/>
      <c r="D69" s="137"/>
      <c r="E69" s="137"/>
    </row>
    <row r="70" spans="1:5">
      <c r="A70" s="136" t="s">
        <v>536</v>
      </c>
      <c r="B70" s="136" t="s">
        <v>42</v>
      </c>
      <c r="C70" s="136"/>
      <c r="D70" s="137">
        <v>335316729</v>
      </c>
      <c r="E70" s="137">
        <v>293530031</v>
      </c>
    </row>
    <row r="71" spans="1:5">
      <c r="A71" s="136" t="s">
        <v>537</v>
      </c>
      <c r="B71" s="136" t="s">
        <v>43</v>
      </c>
      <c r="C71" s="136"/>
      <c r="D71" s="137"/>
      <c r="E71" s="137"/>
    </row>
    <row r="72" spans="1:5">
      <c r="A72" s="138" t="s">
        <v>538</v>
      </c>
      <c r="B72" s="136" t="s">
        <v>44</v>
      </c>
      <c r="C72" s="136"/>
      <c r="D72" s="137">
        <v>337673047</v>
      </c>
      <c r="E72" s="137">
        <v>755510047</v>
      </c>
    </row>
    <row r="73" spans="1:5">
      <c r="A73" s="138" t="s">
        <v>539</v>
      </c>
      <c r="B73" s="136" t="s">
        <v>540</v>
      </c>
      <c r="C73" s="136"/>
      <c r="D73" s="137"/>
      <c r="E73" s="137"/>
    </row>
    <row r="74" spans="1:5">
      <c r="A74" s="138" t="s">
        <v>541</v>
      </c>
      <c r="B74" s="136" t="s">
        <v>542</v>
      </c>
      <c r="C74" s="136"/>
      <c r="D74" s="137">
        <v>769308821</v>
      </c>
      <c r="E74" s="137">
        <v>1166339536</v>
      </c>
    </row>
    <row r="75" spans="1:5">
      <c r="A75" s="134" t="s">
        <v>543</v>
      </c>
      <c r="B75" s="136" t="s">
        <v>45</v>
      </c>
      <c r="C75" s="136"/>
      <c r="D75" s="137">
        <f>SUM(D76:D85)</f>
        <v>0</v>
      </c>
      <c r="E75" s="137">
        <f>SUM(E76:E85)</f>
        <v>0</v>
      </c>
    </row>
    <row r="76" spans="1:5">
      <c r="A76" s="136" t="s">
        <v>544</v>
      </c>
      <c r="B76" s="136" t="s">
        <v>46</v>
      </c>
      <c r="C76" s="136"/>
      <c r="D76" s="137"/>
      <c r="E76" s="137"/>
    </row>
    <row r="77" spans="1:5">
      <c r="A77" s="136" t="s">
        <v>545</v>
      </c>
      <c r="B77" s="136" t="s">
        <v>47</v>
      </c>
      <c r="C77" s="136"/>
      <c r="D77" s="137"/>
      <c r="E77" s="137"/>
    </row>
    <row r="78" spans="1:5">
      <c r="A78" s="136" t="s">
        <v>546</v>
      </c>
      <c r="B78" s="136" t="s">
        <v>48</v>
      </c>
      <c r="C78" s="136"/>
      <c r="D78" s="137"/>
      <c r="E78" s="137"/>
    </row>
    <row r="79" spans="1:5">
      <c r="A79" s="136" t="s">
        <v>547</v>
      </c>
      <c r="B79" s="136" t="s">
        <v>49</v>
      </c>
      <c r="C79" s="136"/>
      <c r="D79" s="137"/>
      <c r="E79" s="137"/>
    </row>
    <row r="80" spans="1:5">
      <c r="A80" s="136" t="s">
        <v>548</v>
      </c>
      <c r="B80" s="136" t="s">
        <v>50</v>
      </c>
      <c r="C80" s="136"/>
      <c r="D80" s="137"/>
      <c r="E80" s="137"/>
    </row>
    <row r="81" spans="1:5">
      <c r="A81" s="136" t="s">
        <v>549</v>
      </c>
      <c r="B81" s="136" t="s">
        <v>51</v>
      </c>
      <c r="C81" s="136"/>
      <c r="D81" s="137"/>
      <c r="E81" s="137"/>
    </row>
    <row r="82" spans="1:5">
      <c r="A82" s="136" t="s">
        <v>550</v>
      </c>
      <c r="B82" s="136" t="s">
        <v>52</v>
      </c>
      <c r="C82" s="136"/>
      <c r="D82" s="137"/>
      <c r="E82" s="137"/>
    </row>
    <row r="83" spans="1:5">
      <c r="A83" s="138" t="s">
        <v>551</v>
      </c>
      <c r="B83" s="136" t="s">
        <v>53</v>
      </c>
      <c r="C83" s="136"/>
      <c r="D83" s="137"/>
      <c r="E83" s="137"/>
    </row>
    <row r="84" spans="1:5">
      <c r="A84" s="138" t="s">
        <v>552</v>
      </c>
      <c r="B84" s="136" t="s">
        <v>54</v>
      </c>
      <c r="C84" s="136"/>
      <c r="D84" s="137"/>
      <c r="E84" s="137"/>
    </row>
    <row r="85" spans="1:5">
      <c r="A85" s="136" t="s">
        <v>553</v>
      </c>
      <c r="B85" s="136" t="s">
        <v>554</v>
      </c>
      <c r="C85" s="136"/>
      <c r="D85" s="137"/>
      <c r="E85" s="137"/>
    </row>
    <row r="86" spans="1:5">
      <c r="A86" s="134" t="s">
        <v>555</v>
      </c>
      <c r="B86" s="134" t="s">
        <v>55</v>
      </c>
      <c r="C86" s="134"/>
      <c r="D86" s="135">
        <f>SUM(D87:D96)</f>
        <v>192175610445</v>
      </c>
      <c r="E86" s="135">
        <f>SUM(E87:E96)</f>
        <v>190914778671</v>
      </c>
    </row>
    <row r="87" spans="1:5">
      <c r="A87" s="136" t="s">
        <v>556</v>
      </c>
      <c r="B87" s="136" t="s">
        <v>56</v>
      </c>
      <c r="C87" s="136"/>
      <c r="D87" s="137">
        <v>110000000000</v>
      </c>
      <c r="E87" s="137">
        <v>110000000000</v>
      </c>
    </row>
    <row r="88" spans="1:5">
      <c r="A88" s="136" t="s">
        <v>557</v>
      </c>
      <c r="B88" s="136" t="s">
        <v>57</v>
      </c>
      <c r="C88" s="136"/>
      <c r="D88" s="137">
        <v>15110000</v>
      </c>
      <c r="E88" s="137">
        <v>15110000</v>
      </c>
    </row>
    <row r="89" spans="1:5">
      <c r="A89" s="136" t="s">
        <v>558</v>
      </c>
      <c r="B89" s="136" t="s">
        <v>58</v>
      </c>
      <c r="C89" s="136"/>
      <c r="D89" s="137"/>
      <c r="E89" s="137"/>
    </row>
    <row r="90" spans="1:5">
      <c r="A90" s="136" t="s">
        <v>559</v>
      </c>
      <c r="B90" s="136" t="s">
        <v>59</v>
      </c>
      <c r="C90" s="136"/>
      <c r="D90" s="137">
        <v>-639210000</v>
      </c>
      <c r="E90" s="137">
        <v>-639210000</v>
      </c>
    </row>
    <row r="91" spans="1:5">
      <c r="A91" s="136" t="s">
        <v>560</v>
      </c>
      <c r="B91" s="136" t="s">
        <v>60</v>
      </c>
      <c r="C91" s="136"/>
      <c r="D91" s="137"/>
      <c r="E91" s="137"/>
    </row>
    <row r="92" spans="1:5">
      <c r="A92" s="136" t="s">
        <v>561</v>
      </c>
      <c r="B92" s="136" t="s">
        <v>61</v>
      </c>
      <c r="C92" s="136"/>
      <c r="D92" s="137"/>
      <c r="E92" s="137"/>
    </row>
    <row r="93" spans="1:5">
      <c r="A93" s="136" t="s">
        <v>562</v>
      </c>
      <c r="B93" s="136" t="s">
        <v>62</v>
      </c>
      <c r="C93" s="136"/>
      <c r="D93" s="137"/>
      <c r="E93" s="137"/>
    </row>
    <row r="94" spans="1:5">
      <c r="A94" s="136" t="s">
        <v>563</v>
      </c>
      <c r="B94" s="136" t="s">
        <v>63</v>
      </c>
      <c r="C94" s="136"/>
      <c r="D94" s="137">
        <v>2425149912</v>
      </c>
      <c r="E94" s="137">
        <v>2425149912</v>
      </c>
    </row>
    <row r="95" spans="1:5">
      <c r="A95" s="136" t="s">
        <v>564</v>
      </c>
      <c r="B95" s="136" t="s">
        <v>64</v>
      </c>
      <c r="C95" s="136"/>
      <c r="D95" s="137">
        <v>2425149912</v>
      </c>
      <c r="E95" s="137">
        <v>2425149912</v>
      </c>
    </row>
    <row r="96" spans="1:5">
      <c r="A96" s="136" t="s">
        <v>565</v>
      </c>
      <c r="B96" s="136" t="s">
        <v>65</v>
      </c>
      <c r="C96" s="136"/>
      <c r="D96" s="137">
        <v>77949410621</v>
      </c>
      <c r="E96" s="137">
        <v>76688578847</v>
      </c>
    </row>
    <row r="97" spans="1:5">
      <c r="A97" s="134" t="s">
        <v>4</v>
      </c>
      <c r="B97" s="134" t="s">
        <v>66</v>
      </c>
      <c r="C97" s="134"/>
      <c r="D97" s="135">
        <f>D61+D86</f>
        <v>193767021343</v>
      </c>
      <c r="E97" s="135">
        <f>E61+E86</f>
        <v>193954767866</v>
      </c>
    </row>
    <row r="98" spans="1:5">
      <c r="A98" s="134" t="s">
        <v>566</v>
      </c>
      <c r="B98" s="134" t="s">
        <v>131</v>
      </c>
      <c r="C98" s="134"/>
      <c r="D98" s="135"/>
      <c r="E98" s="135"/>
    </row>
    <row r="99" spans="1:5">
      <c r="A99" s="136" t="s">
        <v>567</v>
      </c>
      <c r="B99" s="136" t="s">
        <v>568</v>
      </c>
      <c r="C99" s="136"/>
      <c r="D99" s="137"/>
      <c r="E99" s="137"/>
    </row>
    <row r="100" spans="1:5">
      <c r="A100" s="136" t="s">
        <v>569</v>
      </c>
      <c r="B100" s="136" t="s">
        <v>570</v>
      </c>
      <c r="C100" s="136"/>
      <c r="D100" s="137"/>
      <c r="E100" s="137"/>
    </row>
    <row r="101" spans="1:5">
      <c r="A101" s="136" t="s">
        <v>571</v>
      </c>
      <c r="B101" s="136" t="s">
        <v>572</v>
      </c>
      <c r="C101" s="136"/>
      <c r="D101" s="137"/>
      <c r="E101" s="137"/>
    </row>
    <row r="102" spans="1:5">
      <c r="A102" s="136" t="s">
        <v>573</v>
      </c>
      <c r="B102" s="136" t="s">
        <v>574</v>
      </c>
      <c r="C102" s="136"/>
      <c r="D102" s="137"/>
      <c r="E102" s="137"/>
    </row>
    <row r="103" spans="1:5">
      <c r="A103" s="136" t="s">
        <v>575</v>
      </c>
      <c r="B103" s="136" t="s">
        <v>576</v>
      </c>
      <c r="C103" s="136"/>
      <c r="D103" s="137"/>
      <c r="E103" s="137"/>
    </row>
    <row r="104" spans="1:5">
      <c r="A104" s="136" t="s">
        <v>577</v>
      </c>
      <c r="B104" s="136" t="s">
        <v>578</v>
      </c>
      <c r="C104" s="136"/>
      <c r="D104" s="137">
        <f>SUM(D106:D114)</f>
        <v>0</v>
      </c>
      <c r="E104" s="137">
        <f>SUM(E106:E114)</f>
        <v>0</v>
      </c>
    </row>
    <row r="105" spans="1:5">
      <c r="A105" s="136" t="s">
        <v>186</v>
      </c>
      <c r="B105" s="136" t="s">
        <v>149</v>
      </c>
      <c r="C105" s="136"/>
      <c r="D105" s="137"/>
      <c r="E105" s="137"/>
    </row>
    <row r="106" spans="1:5">
      <c r="A106" s="136" t="s">
        <v>579</v>
      </c>
      <c r="B106" s="136" t="s">
        <v>580</v>
      </c>
      <c r="C106" s="136"/>
      <c r="D106" s="137"/>
      <c r="E106" s="137"/>
    </row>
    <row r="107" spans="1:5">
      <c r="A107" s="136" t="s">
        <v>581</v>
      </c>
      <c r="B107" s="136" t="s">
        <v>582</v>
      </c>
      <c r="C107" s="136"/>
      <c r="D107" s="137"/>
      <c r="E107" s="137"/>
    </row>
    <row r="108" spans="1:5">
      <c r="A108" s="136" t="s">
        <v>583</v>
      </c>
      <c r="B108" s="136" t="s">
        <v>584</v>
      </c>
      <c r="C108" s="136"/>
      <c r="D108" s="137"/>
      <c r="E108" s="137"/>
    </row>
    <row r="109" spans="1:5">
      <c r="A109" s="136" t="s">
        <v>585</v>
      </c>
      <c r="B109" s="136" t="s">
        <v>586</v>
      </c>
      <c r="C109" s="136"/>
      <c r="D109" s="137"/>
      <c r="E109" s="137"/>
    </row>
    <row r="110" spans="1:5">
      <c r="A110" s="136" t="s">
        <v>587</v>
      </c>
      <c r="B110" s="136" t="s">
        <v>588</v>
      </c>
      <c r="C110" s="136"/>
      <c r="D110" s="137"/>
      <c r="E110" s="137"/>
    </row>
    <row r="111" spans="1:5">
      <c r="A111" s="136" t="s">
        <v>589</v>
      </c>
      <c r="B111" s="136" t="s">
        <v>590</v>
      </c>
      <c r="C111" s="136"/>
      <c r="D111" s="137"/>
      <c r="E111" s="137"/>
    </row>
    <row r="112" spans="1:5">
      <c r="A112" s="136" t="s">
        <v>591</v>
      </c>
      <c r="B112" s="136" t="s">
        <v>592</v>
      </c>
      <c r="C112" s="136"/>
      <c r="D112" s="137"/>
      <c r="E112" s="137"/>
    </row>
    <row r="113" spans="1:5">
      <c r="A113" s="136" t="s">
        <v>593</v>
      </c>
      <c r="B113" s="136" t="s">
        <v>594</v>
      </c>
      <c r="C113" s="136"/>
      <c r="D113" s="137"/>
      <c r="E113" s="137"/>
    </row>
    <row r="114" spans="1:5">
      <c r="A114" s="136" t="s">
        <v>595</v>
      </c>
      <c r="B114" s="136" t="s">
        <v>596</v>
      </c>
      <c r="C114" s="136"/>
      <c r="D114" s="137"/>
      <c r="E114" s="137"/>
    </row>
    <row r="115" spans="1:5">
      <c r="A115" s="136" t="s">
        <v>597</v>
      </c>
      <c r="B115" s="136" t="s">
        <v>598</v>
      </c>
      <c r="C115" s="136"/>
      <c r="D115" s="137"/>
      <c r="E115" s="137"/>
    </row>
    <row r="116" spans="1:5">
      <c r="A116" s="136" t="s">
        <v>599</v>
      </c>
      <c r="B116" s="136" t="s">
        <v>600</v>
      </c>
      <c r="C116" s="136"/>
      <c r="D116" s="137">
        <f>D117+D118</f>
        <v>1531638669</v>
      </c>
      <c r="E116" s="137">
        <f>E117+E118</f>
        <v>3073778678</v>
      </c>
    </row>
    <row r="117" spans="1:5">
      <c r="A117" s="138" t="s">
        <v>601</v>
      </c>
      <c r="B117" s="136" t="s">
        <v>602</v>
      </c>
      <c r="C117" s="136"/>
      <c r="D117" s="137">
        <v>1447812490</v>
      </c>
      <c r="E117" s="137">
        <v>1547394945</v>
      </c>
    </row>
    <row r="118" spans="1:5">
      <c r="A118" s="4" t="s">
        <v>603</v>
      </c>
      <c r="B118" s="136" t="s">
        <v>604</v>
      </c>
      <c r="C118" s="136"/>
      <c r="D118" s="137">
        <v>83826179</v>
      </c>
      <c r="E118" s="137">
        <v>1526383733</v>
      </c>
    </row>
    <row r="119" spans="1:5">
      <c r="A119" s="136" t="s">
        <v>605</v>
      </c>
      <c r="B119" s="136" t="s">
        <v>606</v>
      </c>
      <c r="C119" s="136"/>
      <c r="D119" s="137">
        <f>D120+D121</f>
        <v>805669340737.28003</v>
      </c>
      <c r="E119" s="137">
        <f>E120+E121</f>
        <v>796258631890.47998</v>
      </c>
    </row>
    <row r="120" spans="1:5">
      <c r="A120" s="4" t="s">
        <v>607</v>
      </c>
      <c r="B120" s="136" t="s">
        <v>608</v>
      </c>
      <c r="C120" s="136"/>
      <c r="D120" s="137">
        <v>769993724349</v>
      </c>
      <c r="E120" s="137">
        <v>759090863634</v>
      </c>
    </row>
    <row r="121" spans="1:5">
      <c r="A121" s="4" t="s">
        <v>609</v>
      </c>
      <c r="B121" s="136" t="s">
        <v>610</v>
      </c>
      <c r="C121" s="136"/>
      <c r="D121" s="137">
        <v>35675616388.279999</v>
      </c>
      <c r="E121" s="137">
        <v>37167768256.479996</v>
      </c>
    </row>
    <row r="122" spans="1:5">
      <c r="A122" s="136" t="s">
        <v>611</v>
      </c>
      <c r="B122" s="136" t="s">
        <v>612</v>
      </c>
      <c r="C122" s="136"/>
      <c r="D122" s="137">
        <v>60382050669.169998</v>
      </c>
      <c r="E122" s="137">
        <v>60756778493.259995</v>
      </c>
    </row>
    <row r="123" spans="1:5">
      <c r="A123" s="136" t="s">
        <v>613</v>
      </c>
      <c r="B123" s="136" t="s">
        <v>614</v>
      </c>
      <c r="C123" s="136"/>
      <c r="D123" s="137">
        <v>3353180851.3000002</v>
      </c>
      <c r="E123" s="137">
        <v>3205601252.5600004</v>
      </c>
    </row>
    <row r="124" spans="1:5">
      <c r="A124" s="143"/>
      <c r="B124" s="143"/>
      <c r="C124" s="143"/>
      <c r="D124" s="144"/>
      <c r="E124" s="144"/>
    </row>
    <row r="125" spans="1:5">
      <c r="A125" s="139"/>
      <c r="B125" s="139"/>
      <c r="C125" s="139"/>
      <c r="D125" s="140">
        <f>D60-D97</f>
        <v>0</v>
      </c>
      <c r="E125" s="140">
        <f>E60-E97</f>
        <v>0</v>
      </c>
    </row>
    <row r="127" spans="1:5">
      <c r="A127" s="105"/>
      <c r="B127" s="122"/>
      <c r="C127" s="122"/>
      <c r="D127" s="226" t="s">
        <v>730</v>
      </c>
      <c r="E127" s="226"/>
    </row>
    <row r="128" spans="1:5" ht="12.75" customHeight="1">
      <c r="A128" s="124" t="s">
        <v>462</v>
      </c>
      <c r="B128" s="229" t="s">
        <v>108</v>
      </c>
      <c r="C128" s="229"/>
      <c r="D128" s="230" t="s">
        <v>728</v>
      </c>
      <c r="E128" s="230"/>
    </row>
    <row r="129" spans="1:5" ht="12.75" customHeight="1">
      <c r="A129" s="123" t="s">
        <v>463</v>
      </c>
      <c r="B129" s="225" t="s">
        <v>463</v>
      </c>
      <c r="C129" s="225"/>
      <c r="D129" s="226" t="s">
        <v>464</v>
      </c>
      <c r="E129" s="226"/>
    </row>
    <row r="130" spans="1:5">
      <c r="A130" s="125"/>
      <c r="B130" s="125"/>
      <c r="C130" s="125"/>
      <c r="D130" s="126"/>
      <c r="E130" s="125"/>
    </row>
    <row r="131" spans="1:5">
      <c r="B131" s="78"/>
      <c r="D131" s="78"/>
      <c r="E131" s="78"/>
    </row>
    <row r="132" spans="1:5">
      <c r="B132" s="78"/>
      <c r="D132" s="78"/>
      <c r="E132" s="78"/>
    </row>
    <row r="133" spans="1:5">
      <c r="B133" s="78"/>
      <c r="D133" s="78"/>
      <c r="E133" s="78"/>
    </row>
    <row r="134" spans="1:5">
      <c r="B134" s="78"/>
      <c r="D134" s="78"/>
      <c r="E134" s="78"/>
    </row>
    <row r="135" spans="1:5" ht="19.5" customHeight="1">
      <c r="A135" s="127" t="s">
        <v>465</v>
      </c>
      <c r="B135" s="227" t="s">
        <v>465</v>
      </c>
      <c r="C135" s="227"/>
      <c r="D135" s="227" t="s">
        <v>729</v>
      </c>
      <c r="E135" s="227"/>
    </row>
  </sheetData>
  <protectedRanges>
    <protectedRange sqref="C21 C116:C123 C11:E20 C22:E115" name="Range1"/>
    <protectedRange sqref="D21:E21" name="Range1_1_1"/>
    <protectedRange sqref="E116:E123" name="Range1_2"/>
    <protectedRange sqref="D116:D123" name="Range1_3"/>
  </protectedRanges>
  <mergeCells count="10">
    <mergeCell ref="B129:C129"/>
    <mergeCell ref="D129:E129"/>
    <mergeCell ref="B135:C135"/>
    <mergeCell ref="D135:E135"/>
    <mergeCell ref="A5:E5"/>
    <mergeCell ref="A6:E6"/>
    <mergeCell ref="C8:E8"/>
    <mergeCell ref="D127:E127"/>
    <mergeCell ref="B128:C128"/>
    <mergeCell ref="D128:E128"/>
  </mergeCells>
  <pageMargins left="0.77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D16" sqref="D16"/>
    </sheetView>
  </sheetViews>
  <sheetFormatPr defaultRowHeight="12.75"/>
  <cols>
    <col min="1" max="1" width="47" style="78" bestFit="1" customWidth="1"/>
    <col min="2" max="2" width="5.7109375" style="78" bestFit="1" customWidth="1"/>
    <col min="3" max="3" width="11.42578125" style="78" bestFit="1" customWidth="1"/>
    <col min="4" max="4" width="15.5703125" style="78" bestFit="1" customWidth="1"/>
    <col min="5" max="5" width="15" style="78" bestFit="1" customWidth="1"/>
    <col min="6" max="6" width="17.140625" style="78" customWidth="1"/>
    <col min="7" max="7" width="15.140625" style="78" customWidth="1"/>
    <col min="8" max="16384" width="9.140625" style="78"/>
  </cols>
  <sheetData>
    <row r="1" spans="1:7" ht="15">
      <c r="A1" s="73" t="s">
        <v>172</v>
      </c>
      <c r="E1" s="6" t="s">
        <v>616</v>
      </c>
    </row>
    <row r="2" spans="1:7" ht="15">
      <c r="A2" s="39" t="s">
        <v>82</v>
      </c>
      <c r="E2" s="6" t="s">
        <v>617</v>
      </c>
    </row>
    <row r="3" spans="1:7">
      <c r="A3" s="75" t="s">
        <v>726</v>
      </c>
      <c r="B3" s="81"/>
      <c r="C3" s="81"/>
      <c r="D3" s="81"/>
      <c r="E3" s="81"/>
      <c r="F3" s="81"/>
      <c r="G3" s="81"/>
    </row>
    <row r="5" spans="1:7">
      <c r="A5" s="227" t="s">
        <v>110</v>
      </c>
      <c r="B5" s="227"/>
      <c r="C5" s="227"/>
      <c r="D5" s="227"/>
      <c r="E5" s="227"/>
      <c r="F5" s="227"/>
    </row>
    <row r="6" spans="1:7">
      <c r="A6" s="227" t="s">
        <v>731</v>
      </c>
      <c r="B6" s="227"/>
      <c r="C6" s="227"/>
      <c r="D6" s="227"/>
      <c r="E6" s="227"/>
      <c r="F6" s="227"/>
    </row>
    <row r="8" spans="1:7" ht="38.25">
      <c r="A8" s="159" t="s">
        <v>109</v>
      </c>
      <c r="B8" s="159" t="s">
        <v>1</v>
      </c>
      <c r="C8" s="159" t="s">
        <v>0</v>
      </c>
      <c r="D8" s="159" t="s">
        <v>732</v>
      </c>
      <c r="E8" s="159" t="s">
        <v>733</v>
      </c>
      <c r="F8" s="160" t="s">
        <v>734</v>
      </c>
      <c r="G8" s="160" t="s">
        <v>735</v>
      </c>
    </row>
    <row r="9" spans="1:7" ht="24.95" customHeight="1">
      <c r="A9" s="82" t="s">
        <v>83</v>
      </c>
      <c r="B9" s="82">
        <v>1</v>
      </c>
      <c r="C9" s="83" t="s">
        <v>84</v>
      </c>
      <c r="D9" s="87">
        <v>1100286154</v>
      </c>
      <c r="E9" s="87">
        <v>574201919</v>
      </c>
      <c r="F9" s="84">
        <f>D9</f>
        <v>1100286154</v>
      </c>
      <c r="G9" s="84">
        <f>E9</f>
        <v>574201919</v>
      </c>
    </row>
    <row r="10" spans="1:7" ht="24.95" customHeight="1">
      <c r="A10" s="85" t="s">
        <v>85</v>
      </c>
      <c r="B10" s="85">
        <v>2</v>
      </c>
      <c r="C10" s="86" t="s">
        <v>86</v>
      </c>
      <c r="D10" s="87">
        <v>0</v>
      </c>
      <c r="E10" s="87">
        <v>0</v>
      </c>
      <c r="F10" s="87">
        <f>D10</f>
        <v>0</v>
      </c>
      <c r="G10" s="87">
        <f>E10</f>
        <v>0</v>
      </c>
    </row>
    <row r="11" spans="1:7" ht="24.95" customHeight="1">
      <c r="A11" s="88" t="s">
        <v>87</v>
      </c>
      <c r="B11" s="85">
        <v>10</v>
      </c>
      <c r="C11" s="89" t="s">
        <v>88</v>
      </c>
      <c r="D11" s="87">
        <f>D9-D10</f>
        <v>1100286154</v>
      </c>
      <c r="E11" s="87">
        <f>E9-E10</f>
        <v>574201919</v>
      </c>
      <c r="F11" s="87">
        <f t="shared" ref="F11:G11" si="0">F9-F10</f>
        <v>1100286154</v>
      </c>
      <c r="G11" s="87">
        <f t="shared" si="0"/>
        <v>574201919</v>
      </c>
    </row>
    <row r="12" spans="1:7" ht="24.95" customHeight="1">
      <c r="A12" s="90" t="s">
        <v>89</v>
      </c>
      <c r="B12" s="91">
        <v>11</v>
      </c>
      <c r="C12" s="86" t="s">
        <v>90</v>
      </c>
      <c r="D12" s="87">
        <v>674357630</v>
      </c>
      <c r="E12" s="87">
        <v>769062889</v>
      </c>
      <c r="F12" s="87">
        <f>D12</f>
        <v>674357630</v>
      </c>
      <c r="G12" s="87">
        <f>E12</f>
        <v>769062889</v>
      </c>
    </row>
    <row r="13" spans="1:7" ht="39" customHeight="1">
      <c r="A13" s="90" t="s">
        <v>91</v>
      </c>
      <c r="B13" s="91">
        <v>20</v>
      </c>
      <c r="C13" s="86"/>
      <c r="D13" s="92">
        <f>D11-D12</f>
        <v>425928524</v>
      </c>
      <c r="E13" s="92">
        <f>E11-E12</f>
        <v>-194860970</v>
      </c>
      <c r="F13" s="92">
        <f>F11-F12</f>
        <v>425928524</v>
      </c>
      <c r="G13" s="92">
        <f>G11-G12</f>
        <v>-194860970</v>
      </c>
    </row>
    <row r="14" spans="1:7" ht="24.95" customHeight="1">
      <c r="A14" s="91"/>
      <c r="B14" s="91"/>
      <c r="C14" s="89" t="s">
        <v>88</v>
      </c>
      <c r="D14" s="93"/>
      <c r="E14" s="93"/>
      <c r="F14" s="93"/>
      <c r="G14" s="93"/>
    </row>
    <row r="15" spans="1:7" ht="24.95" customHeight="1">
      <c r="A15" s="91" t="s">
        <v>92</v>
      </c>
      <c r="B15" s="91">
        <v>21</v>
      </c>
      <c r="C15" s="86" t="s">
        <v>93</v>
      </c>
      <c r="D15" s="87">
        <v>1814092157</v>
      </c>
      <c r="E15" s="87">
        <v>3779790229</v>
      </c>
      <c r="F15" s="87">
        <f>D15</f>
        <v>1814092157</v>
      </c>
      <c r="G15" s="87">
        <f>E15</f>
        <v>3779790229</v>
      </c>
    </row>
    <row r="16" spans="1:7" ht="24.95" customHeight="1">
      <c r="A16" s="91" t="s">
        <v>94</v>
      </c>
      <c r="B16" s="91">
        <v>22</v>
      </c>
      <c r="C16" s="86" t="s">
        <v>95</v>
      </c>
      <c r="D16" s="87">
        <v>33882795</v>
      </c>
      <c r="E16" s="87">
        <v>27630954</v>
      </c>
      <c r="F16" s="87">
        <f t="shared" ref="F16:F17" si="1">D16</f>
        <v>33882795</v>
      </c>
      <c r="G16" s="87">
        <f t="shared" ref="G16:G17" si="2">E16</f>
        <v>27630954</v>
      </c>
    </row>
    <row r="17" spans="1:7" ht="24.95" customHeight="1">
      <c r="A17" s="91" t="s">
        <v>96</v>
      </c>
      <c r="B17" s="91">
        <v>25</v>
      </c>
      <c r="C17" s="89" t="s">
        <v>88</v>
      </c>
      <c r="D17" s="87">
        <v>850876814</v>
      </c>
      <c r="E17" s="87">
        <v>785853811</v>
      </c>
      <c r="F17" s="87">
        <f t="shared" si="1"/>
        <v>850876814</v>
      </c>
      <c r="G17" s="87">
        <f t="shared" si="2"/>
        <v>785853811</v>
      </c>
    </row>
    <row r="18" spans="1:7" ht="24.95" customHeight="1">
      <c r="A18" s="90" t="s">
        <v>97</v>
      </c>
      <c r="B18" s="91">
        <v>30</v>
      </c>
      <c r="C18" s="89" t="s">
        <v>88</v>
      </c>
      <c r="D18" s="92">
        <f>D13+D15-D16-D17</f>
        <v>1355261072</v>
      </c>
      <c r="E18" s="92">
        <f>E13+E15-E16-E17</f>
        <v>2771444494</v>
      </c>
      <c r="F18" s="92">
        <f>F13+F15-F16-F17</f>
        <v>1355261072</v>
      </c>
      <c r="G18" s="92">
        <f>G13+G15-G16-G17</f>
        <v>2771444494</v>
      </c>
    </row>
    <row r="19" spans="1:7" ht="24.95" customHeight="1">
      <c r="A19" s="91"/>
      <c r="B19" s="91"/>
      <c r="C19" s="89" t="s">
        <v>88</v>
      </c>
      <c r="D19" s="93"/>
      <c r="E19" s="93"/>
      <c r="F19" s="93"/>
      <c r="G19" s="93"/>
    </row>
    <row r="20" spans="1:7" ht="24.95" customHeight="1">
      <c r="A20" s="91" t="s">
        <v>98</v>
      </c>
      <c r="B20" s="91">
        <v>31</v>
      </c>
      <c r="C20" s="89" t="s">
        <v>88</v>
      </c>
      <c r="D20" s="87">
        <v>0</v>
      </c>
      <c r="E20" s="87">
        <v>62437950</v>
      </c>
      <c r="F20" s="87">
        <f t="shared" ref="F20:F21" si="3">D20</f>
        <v>0</v>
      </c>
      <c r="G20" s="87">
        <f>E20</f>
        <v>62437950</v>
      </c>
    </row>
    <row r="21" spans="1:7" ht="24.95" customHeight="1">
      <c r="A21" s="91" t="s">
        <v>99</v>
      </c>
      <c r="B21" s="91">
        <v>32</v>
      </c>
      <c r="C21" s="89" t="s">
        <v>88</v>
      </c>
      <c r="D21" s="87">
        <v>3478710</v>
      </c>
      <c r="E21" s="87">
        <v>856030</v>
      </c>
      <c r="F21" s="87">
        <f t="shared" si="3"/>
        <v>3478710</v>
      </c>
      <c r="G21" s="87">
        <f t="shared" ref="G21" si="4">E21</f>
        <v>856030</v>
      </c>
    </row>
    <row r="22" spans="1:7" ht="24.95" customHeight="1">
      <c r="A22" s="91" t="s">
        <v>100</v>
      </c>
      <c r="B22" s="91">
        <v>40</v>
      </c>
      <c r="C22" s="89" t="s">
        <v>88</v>
      </c>
      <c r="D22" s="94">
        <f>D20-D21</f>
        <v>-3478710</v>
      </c>
      <c r="E22" s="94">
        <f>E20-E21</f>
        <v>61581920</v>
      </c>
      <c r="F22" s="94">
        <f>F20-F21</f>
        <v>-3478710</v>
      </c>
      <c r="G22" s="94">
        <f>G20-G21</f>
        <v>61581920</v>
      </c>
    </row>
    <row r="23" spans="1:7" ht="24.95" customHeight="1">
      <c r="A23" s="91"/>
      <c r="B23" s="91"/>
      <c r="C23" s="89" t="s">
        <v>88</v>
      </c>
      <c r="D23" s="87"/>
      <c r="E23" s="87"/>
      <c r="F23" s="87"/>
      <c r="G23" s="87"/>
    </row>
    <row r="24" spans="1:7" ht="24.95" customHeight="1">
      <c r="A24" s="95" t="s">
        <v>101</v>
      </c>
      <c r="B24" s="95">
        <v>50</v>
      </c>
      <c r="C24" s="80"/>
      <c r="D24" s="94">
        <f>D18+D22</f>
        <v>1351782362</v>
      </c>
      <c r="E24" s="94">
        <f>E18+E22</f>
        <v>2833026414</v>
      </c>
      <c r="F24" s="94">
        <f>F18+F22</f>
        <v>1351782362</v>
      </c>
      <c r="G24" s="94">
        <f>G18+G22</f>
        <v>2833026414</v>
      </c>
    </row>
    <row r="25" spans="1:7" ht="24.95" customHeight="1">
      <c r="A25" s="91" t="s">
        <v>102</v>
      </c>
      <c r="B25" s="91">
        <v>51</v>
      </c>
      <c r="C25" s="80" t="s">
        <v>103</v>
      </c>
      <c r="D25" s="87">
        <v>90950588.400000006</v>
      </c>
      <c r="E25" s="96">
        <v>384413202</v>
      </c>
      <c r="F25" s="87">
        <f>D25</f>
        <v>90950588.400000006</v>
      </c>
      <c r="G25" s="96">
        <f>E25</f>
        <v>384413202</v>
      </c>
    </row>
    <row r="26" spans="1:7" ht="24.95" customHeight="1">
      <c r="A26" s="91" t="s">
        <v>104</v>
      </c>
      <c r="B26" s="91">
        <v>52</v>
      </c>
      <c r="C26" s="80" t="s">
        <v>105</v>
      </c>
      <c r="D26" s="93"/>
      <c r="E26" s="93"/>
      <c r="F26" s="93">
        <f>D26</f>
        <v>0</v>
      </c>
      <c r="G26" s="93">
        <f>E26</f>
        <v>0</v>
      </c>
    </row>
    <row r="27" spans="1:7" ht="24.95" customHeight="1">
      <c r="A27" s="97" t="s">
        <v>106</v>
      </c>
      <c r="B27" s="97">
        <v>60</v>
      </c>
      <c r="C27" s="98"/>
      <c r="D27" s="99">
        <f>D24-D25-D26</f>
        <v>1260831773.5999999</v>
      </c>
      <c r="E27" s="99">
        <f>E24-E25-E26</f>
        <v>2448613212</v>
      </c>
      <c r="F27" s="99">
        <f>F24-F25-F26</f>
        <v>1260831773.5999999</v>
      </c>
      <c r="G27" s="99">
        <f>G24-G25-G26</f>
        <v>2448613212</v>
      </c>
    </row>
    <row r="28" spans="1:7" ht="24.95" customHeight="1">
      <c r="A28" s="100" t="s">
        <v>107</v>
      </c>
      <c r="B28" s="100"/>
      <c r="C28" s="101"/>
      <c r="D28" s="102">
        <f>D27/10945000</f>
        <v>115.19705560529921</v>
      </c>
      <c r="E28" s="102">
        <f>E27/10945000</f>
        <v>223.71980009136593</v>
      </c>
      <c r="F28" s="102">
        <f>F27/10945000</f>
        <v>115.19705560529921</v>
      </c>
      <c r="G28" s="102">
        <f>G27/10945000</f>
        <v>223.71980009136593</v>
      </c>
    </row>
    <row r="31" spans="1:7" ht="12.75" customHeight="1">
      <c r="A31" s="105"/>
      <c r="B31" s="122"/>
      <c r="C31" s="122"/>
      <c r="D31" s="145"/>
      <c r="E31" s="226" t="s">
        <v>730</v>
      </c>
      <c r="F31" s="226"/>
      <c r="G31" s="226"/>
    </row>
    <row r="32" spans="1:7" ht="12.75" customHeight="1">
      <c r="A32" s="124" t="s">
        <v>462</v>
      </c>
      <c r="B32" s="229" t="s">
        <v>108</v>
      </c>
      <c r="C32" s="229"/>
      <c r="D32" s="146"/>
      <c r="E32" s="230" t="s">
        <v>728</v>
      </c>
      <c r="F32" s="230"/>
      <c r="G32" s="230"/>
    </row>
    <row r="33" spans="1:7" ht="12.75" customHeight="1">
      <c r="A33" s="123" t="s">
        <v>463</v>
      </c>
      <c r="B33" s="225" t="s">
        <v>463</v>
      </c>
      <c r="C33" s="225"/>
      <c r="D33" s="145"/>
      <c r="E33" s="226" t="s">
        <v>464</v>
      </c>
      <c r="F33" s="226"/>
      <c r="G33" s="226"/>
    </row>
    <row r="34" spans="1:7">
      <c r="A34" s="125"/>
      <c r="B34" s="125"/>
      <c r="C34" s="125"/>
      <c r="D34" s="126"/>
      <c r="E34" s="126"/>
    </row>
    <row r="39" spans="1:7">
      <c r="A39" s="127" t="s">
        <v>465</v>
      </c>
      <c r="B39" s="227" t="s">
        <v>465</v>
      </c>
      <c r="C39" s="227"/>
      <c r="D39" s="147"/>
      <c r="E39" s="227" t="s">
        <v>729</v>
      </c>
      <c r="F39" s="227"/>
      <c r="G39" s="227"/>
    </row>
  </sheetData>
  <mergeCells count="9">
    <mergeCell ref="A5:F5"/>
    <mergeCell ref="A6:F6"/>
    <mergeCell ref="B32:C32"/>
    <mergeCell ref="B33:C33"/>
    <mergeCell ref="B39:C39"/>
    <mergeCell ref="E31:G31"/>
    <mergeCell ref="E32:G32"/>
    <mergeCell ref="E33:G33"/>
    <mergeCell ref="E39:G39"/>
  </mergeCells>
  <pageMargins left="0.93" right="0.2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D17" sqref="D17"/>
    </sheetView>
  </sheetViews>
  <sheetFormatPr defaultRowHeight="12.75"/>
  <cols>
    <col min="1" max="1" width="51" style="78" customWidth="1"/>
    <col min="2" max="2" width="5.140625" style="78" customWidth="1"/>
    <col min="3" max="3" width="6.28515625" style="78" customWidth="1"/>
    <col min="4" max="4" width="18.140625" style="78" customWidth="1"/>
    <col min="5" max="5" width="17.7109375" style="78" customWidth="1"/>
    <col min="6" max="6" width="15.140625" style="78" bestFit="1" customWidth="1"/>
    <col min="7" max="7" width="15.7109375" style="78" bestFit="1" customWidth="1"/>
    <col min="8" max="8" width="15.7109375" style="78" customWidth="1"/>
    <col min="9" max="9" width="13" style="78" customWidth="1"/>
    <col min="10" max="10" width="15.28515625" style="78" customWidth="1"/>
    <col min="11" max="16384" width="9.140625" style="78"/>
  </cols>
  <sheetData>
    <row r="1" spans="1:7">
      <c r="A1" s="73" t="s">
        <v>172</v>
      </c>
      <c r="B1" s="74"/>
      <c r="C1" s="74"/>
      <c r="D1" s="103" t="s">
        <v>466</v>
      </c>
    </row>
    <row r="2" spans="1:7">
      <c r="A2" s="39" t="s">
        <v>82</v>
      </c>
      <c r="B2" s="74"/>
      <c r="C2" s="74"/>
      <c r="D2" s="103" t="s">
        <v>618</v>
      </c>
    </row>
    <row r="3" spans="1:7">
      <c r="A3" s="75" t="s">
        <v>726</v>
      </c>
      <c r="B3" s="76"/>
      <c r="C3" s="76"/>
      <c r="D3" s="76"/>
      <c r="E3" s="77"/>
    </row>
    <row r="4" spans="1:7">
      <c r="A4" s="104"/>
      <c r="B4" s="105"/>
      <c r="C4" s="105"/>
      <c r="D4" s="106"/>
      <c r="E4" s="105"/>
    </row>
    <row r="5" spans="1:7">
      <c r="A5" s="231" t="s">
        <v>467</v>
      </c>
      <c r="B5" s="231"/>
      <c r="C5" s="231"/>
      <c r="D5" s="231"/>
      <c r="E5" s="231"/>
    </row>
    <row r="6" spans="1:7">
      <c r="A6" s="232" t="s">
        <v>468</v>
      </c>
      <c r="B6" s="232"/>
      <c r="C6" s="232"/>
      <c r="D6" s="232"/>
      <c r="E6" s="232"/>
    </row>
    <row r="7" spans="1:7">
      <c r="A7" s="232" t="s">
        <v>740</v>
      </c>
      <c r="B7" s="232"/>
      <c r="C7" s="232"/>
      <c r="D7" s="232"/>
      <c r="E7" s="232"/>
    </row>
    <row r="8" spans="1:7" ht="10.5" customHeight="1">
      <c r="A8" s="107"/>
      <c r="B8" s="107"/>
      <c r="C8" s="107"/>
      <c r="D8" s="107"/>
      <c r="E8" s="107"/>
    </row>
    <row r="9" spans="1:7">
      <c r="A9" s="107"/>
      <c r="B9" s="107"/>
      <c r="C9" s="107"/>
      <c r="D9" s="107"/>
      <c r="E9" s="108" t="s">
        <v>469</v>
      </c>
    </row>
    <row r="10" spans="1:7">
      <c r="A10" s="233" t="s">
        <v>109</v>
      </c>
      <c r="B10" s="233" t="s">
        <v>1</v>
      </c>
      <c r="C10" s="235" t="s">
        <v>0</v>
      </c>
      <c r="D10" s="237" t="s">
        <v>111</v>
      </c>
      <c r="E10" s="238"/>
      <c r="G10" s="78" t="s">
        <v>711</v>
      </c>
    </row>
    <row r="11" spans="1:7">
      <c r="A11" s="234"/>
      <c r="B11" s="234"/>
      <c r="C11" s="236"/>
      <c r="D11" s="109" t="s">
        <v>741</v>
      </c>
      <c r="E11" s="109" t="s">
        <v>742</v>
      </c>
    </row>
    <row r="12" spans="1:7">
      <c r="A12" s="110">
        <v>1</v>
      </c>
      <c r="B12" s="110">
        <v>2</v>
      </c>
      <c r="C12" s="110">
        <v>3</v>
      </c>
      <c r="D12" s="109">
        <v>4</v>
      </c>
      <c r="E12" s="109">
        <v>5</v>
      </c>
    </row>
    <row r="13" spans="1:7" ht="20.100000000000001" customHeight="1">
      <c r="A13" s="111" t="s">
        <v>112</v>
      </c>
      <c r="B13" s="112" t="s">
        <v>113</v>
      </c>
      <c r="C13" s="113"/>
      <c r="D13" s="114"/>
      <c r="E13" s="114"/>
    </row>
    <row r="14" spans="1:7" ht="25.5" customHeight="1">
      <c r="A14" s="154" t="s">
        <v>114</v>
      </c>
      <c r="B14" s="112" t="s">
        <v>115</v>
      </c>
      <c r="C14" s="113"/>
      <c r="D14" s="114">
        <f>396618273+221042812</f>
        <v>617661085</v>
      </c>
      <c r="E14" s="114">
        <f>230721488-2000000+132000000</f>
        <v>360721488</v>
      </c>
      <c r="G14" s="216">
        <v>221042812</v>
      </c>
    </row>
    <row r="15" spans="1:7" ht="24" customHeight="1">
      <c r="A15" s="154" t="s">
        <v>116</v>
      </c>
      <c r="B15" s="112" t="s">
        <v>117</v>
      </c>
      <c r="C15" s="113"/>
      <c r="D15" s="114">
        <f>-507708720+39464-2608000</f>
        <v>-510277256</v>
      </c>
      <c r="E15" s="114">
        <f>-310442454-669013-11713301</f>
        <v>-322824768</v>
      </c>
      <c r="G15" s="216">
        <f>-2608000</f>
        <v>-2608000</v>
      </c>
    </row>
    <row r="16" spans="1:7" ht="20.100000000000001" customHeight="1">
      <c r="A16" s="112" t="s">
        <v>118</v>
      </c>
      <c r="B16" s="113" t="s">
        <v>119</v>
      </c>
      <c r="C16" s="113"/>
      <c r="D16" s="114">
        <f>-1091341996</f>
        <v>-1091341996</v>
      </c>
      <c r="E16" s="114">
        <f>-1168633334+2653661</f>
        <v>-1165979673</v>
      </c>
    </row>
    <row r="17" spans="1:7" ht="20.100000000000001" customHeight="1">
      <c r="A17" s="112" t="s">
        <v>120</v>
      </c>
      <c r="B17" s="113" t="s">
        <v>121</v>
      </c>
      <c r="C17" s="113"/>
      <c r="D17" s="114"/>
      <c r="E17" s="114"/>
    </row>
    <row r="18" spans="1:7" ht="20.100000000000001" customHeight="1">
      <c r="A18" s="112" t="s">
        <v>122</v>
      </c>
      <c r="B18" s="113" t="s">
        <v>123</v>
      </c>
      <c r="C18" s="113"/>
      <c r="D18" s="114">
        <f>-636825596</f>
        <v>-636825596</v>
      </c>
      <c r="E18" s="114">
        <v>-2491918699</v>
      </c>
    </row>
    <row r="19" spans="1:7" ht="20.100000000000001" customHeight="1">
      <c r="A19" s="112" t="s">
        <v>124</v>
      </c>
      <c r="B19" s="113" t="s">
        <v>125</v>
      </c>
      <c r="C19" s="113"/>
      <c r="D19" s="114">
        <f>2220131333+2047500+878425+36064891</f>
        <v>2259122149</v>
      </c>
      <c r="E19" s="114">
        <f>4592709082+2140992+60000000+2084261241+501663+1085311757</f>
        <v>7824924735</v>
      </c>
      <c r="G19" s="216">
        <f>35861517+203374</f>
        <v>36064891</v>
      </c>
    </row>
    <row r="20" spans="1:7" ht="20.100000000000001" customHeight="1">
      <c r="A20" s="112" t="s">
        <v>126</v>
      </c>
      <c r="B20" s="113" t="s">
        <v>127</v>
      </c>
      <c r="C20" s="113"/>
      <c r="D20" s="114">
        <f>-10000000-112373515-188821608-219791248-36590000-1443750-9924800-3000000-27000000</f>
        <v>-608944921</v>
      </c>
      <c r="E20" s="114">
        <f>-211141983-3000000-247863248+2980000-7000000-11690388-16619900-48499302-1953265752-4725160-300000000</f>
        <v>-2800825733</v>
      </c>
      <c r="G20" s="216">
        <f>-27000000</f>
        <v>-27000000</v>
      </c>
    </row>
    <row r="21" spans="1:7" ht="20.100000000000001" customHeight="1">
      <c r="A21" s="111" t="s">
        <v>128</v>
      </c>
      <c r="B21" s="111" t="s">
        <v>129</v>
      </c>
      <c r="C21" s="115"/>
      <c r="D21" s="116">
        <f>SUM(D14:D20)</f>
        <v>29393465</v>
      </c>
      <c r="E21" s="116">
        <f>SUM(E14:E20)</f>
        <v>1404097350</v>
      </c>
      <c r="G21" s="167">
        <f>SUM(G14:G20)</f>
        <v>227499703</v>
      </c>
    </row>
    <row r="22" spans="1:7" ht="20.100000000000001" customHeight="1">
      <c r="A22" s="111" t="s">
        <v>130</v>
      </c>
      <c r="B22" s="112" t="s">
        <v>131</v>
      </c>
      <c r="C22" s="113"/>
      <c r="D22" s="114"/>
      <c r="E22" s="114"/>
    </row>
    <row r="23" spans="1:7" ht="20.100000000000001" customHeight="1">
      <c r="A23" s="112" t="s">
        <v>132</v>
      </c>
      <c r="B23" s="112" t="s">
        <v>133</v>
      </c>
      <c r="C23" s="113"/>
      <c r="D23" s="114">
        <v>-61721201</v>
      </c>
      <c r="E23" s="114"/>
    </row>
    <row r="24" spans="1:7" ht="20.100000000000001" customHeight="1">
      <c r="A24" s="112" t="s">
        <v>134</v>
      </c>
      <c r="B24" s="112" t="s">
        <v>135</v>
      </c>
      <c r="C24" s="113"/>
      <c r="D24" s="114"/>
      <c r="E24" s="114"/>
    </row>
    <row r="25" spans="1:7" ht="20.100000000000001" customHeight="1">
      <c r="A25" s="112" t="s">
        <v>136</v>
      </c>
      <c r="B25" s="112" t="s">
        <v>137</v>
      </c>
      <c r="C25" s="113"/>
      <c r="D25" s="114"/>
      <c r="E25" s="114"/>
    </row>
    <row r="26" spans="1:7" ht="20.100000000000001" customHeight="1">
      <c r="A26" s="112" t="s">
        <v>138</v>
      </c>
      <c r="B26" s="112" t="s">
        <v>139</v>
      </c>
      <c r="C26" s="113"/>
      <c r="D26" s="114"/>
      <c r="E26" s="114"/>
    </row>
    <row r="27" spans="1:7" ht="20.100000000000001" customHeight="1">
      <c r="A27" s="112" t="s">
        <v>140</v>
      </c>
      <c r="B27" s="112" t="s">
        <v>141</v>
      </c>
      <c r="C27" s="113"/>
      <c r="D27" s="114">
        <f>-40000000000-1300000000</f>
        <v>-41300000000</v>
      </c>
      <c r="E27" s="114">
        <f>-45000000000-28000000000-24400000000</f>
        <v>-97400000000</v>
      </c>
      <c r="G27" s="216">
        <v>-1300000000</v>
      </c>
    </row>
    <row r="28" spans="1:7" ht="20.100000000000001" customHeight="1">
      <c r="A28" s="112" t="s">
        <v>142</v>
      </c>
      <c r="B28" s="112" t="s">
        <v>143</v>
      </c>
      <c r="C28" s="113"/>
      <c r="D28" s="114">
        <f>33000000000+1000000000</f>
        <v>34000000000</v>
      </c>
      <c r="E28" s="114">
        <f>52400000000+10896666667+4000000000+22500000000</f>
        <v>89796666667</v>
      </c>
      <c r="G28" s="216">
        <v>1000000000</v>
      </c>
    </row>
    <row r="29" spans="1:7" ht="20.100000000000001" customHeight="1">
      <c r="A29" s="112" t="s">
        <v>144</v>
      </c>
      <c r="B29" s="112" t="s">
        <v>145</v>
      </c>
      <c r="C29" s="113"/>
      <c r="D29" s="114"/>
      <c r="E29" s="114"/>
    </row>
    <row r="30" spans="1:7" ht="20.100000000000001" customHeight="1">
      <c r="A30" s="111" t="s">
        <v>146</v>
      </c>
      <c r="B30" s="111" t="s">
        <v>147</v>
      </c>
      <c r="C30" s="115"/>
      <c r="D30" s="116">
        <f>SUM(D23:D29)</f>
        <v>-7361721201</v>
      </c>
      <c r="E30" s="116">
        <f>SUM(E23:E29)</f>
        <v>-7603333333</v>
      </c>
      <c r="G30" s="167">
        <f>SUM(G23:G29)</f>
        <v>-300000000</v>
      </c>
    </row>
    <row r="31" spans="1:7" ht="20.100000000000001" customHeight="1">
      <c r="A31" s="111" t="s">
        <v>148</v>
      </c>
      <c r="B31" s="112" t="s">
        <v>149</v>
      </c>
      <c r="C31" s="113"/>
      <c r="D31" s="114"/>
      <c r="E31" s="114"/>
    </row>
    <row r="32" spans="1:7" ht="26.25" customHeight="1">
      <c r="A32" s="154" t="s">
        <v>150</v>
      </c>
      <c r="B32" s="112" t="s">
        <v>151</v>
      </c>
      <c r="C32" s="113"/>
      <c r="D32" s="114"/>
      <c r="E32" s="114"/>
    </row>
    <row r="33" spans="1:10" ht="28.5" customHeight="1">
      <c r="A33" s="154" t="s">
        <v>152</v>
      </c>
      <c r="B33" s="112" t="s">
        <v>153</v>
      </c>
      <c r="C33" s="113"/>
      <c r="D33" s="114"/>
      <c r="E33" s="114"/>
    </row>
    <row r="34" spans="1:10" ht="20.100000000000001" customHeight="1">
      <c r="A34" s="112" t="s">
        <v>154</v>
      </c>
      <c r="B34" s="112" t="s">
        <v>155</v>
      </c>
      <c r="C34" s="113"/>
      <c r="D34" s="114"/>
      <c r="E34" s="114"/>
    </row>
    <row r="35" spans="1:10" ht="20.100000000000001" customHeight="1">
      <c r="A35" s="112" t="s">
        <v>156</v>
      </c>
      <c r="B35" s="112" t="s">
        <v>157</v>
      </c>
      <c r="C35" s="113"/>
      <c r="D35" s="114"/>
      <c r="E35" s="114"/>
    </row>
    <row r="36" spans="1:10" ht="20.100000000000001" customHeight="1">
      <c r="A36" s="112" t="s">
        <v>158</v>
      </c>
      <c r="B36" s="112" t="s">
        <v>159</v>
      </c>
      <c r="C36" s="113"/>
      <c r="D36" s="114"/>
      <c r="E36" s="114"/>
    </row>
    <row r="37" spans="1:10" ht="20.100000000000001" customHeight="1">
      <c r="A37" s="112" t="s">
        <v>160</v>
      </c>
      <c r="B37" s="112" t="s">
        <v>161</v>
      </c>
      <c r="C37" s="113"/>
      <c r="D37" s="114"/>
      <c r="E37" s="114"/>
    </row>
    <row r="38" spans="1:10" ht="20.100000000000001" customHeight="1">
      <c r="A38" s="111" t="s">
        <v>162</v>
      </c>
      <c r="B38" s="111" t="s">
        <v>163</v>
      </c>
      <c r="C38" s="115"/>
      <c r="D38" s="116">
        <f>SUM(D32:D37)</f>
        <v>0</v>
      </c>
      <c r="E38" s="116">
        <f>SUM(E32:E37)</f>
        <v>0</v>
      </c>
    </row>
    <row r="39" spans="1:10" ht="20.100000000000001" customHeight="1">
      <c r="A39" s="111" t="s">
        <v>164</v>
      </c>
      <c r="B39" s="111" t="s">
        <v>165</v>
      </c>
      <c r="C39" s="115"/>
      <c r="D39" s="116">
        <f>D21+D30+D38</f>
        <v>-7332327736</v>
      </c>
      <c r="E39" s="116">
        <f>E21+E30+E38</f>
        <v>-6199235983</v>
      </c>
      <c r="G39" s="167">
        <f>G21+G30+G38</f>
        <v>-72500297</v>
      </c>
      <c r="H39" s="78" t="s">
        <v>710</v>
      </c>
      <c r="I39" s="78" t="s">
        <v>711</v>
      </c>
      <c r="J39" s="78" t="s">
        <v>712</v>
      </c>
    </row>
    <row r="40" spans="1:10" ht="20.100000000000001" customHeight="1">
      <c r="A40" s="111" t="s">
        <v>166</v>
      </c>
      <c r="B40" s="111" t="s">
        <v>167</v>
      </c>
      <c r="C40" s="115"/>
      <c r="D40" s="116">
        <f>8779667265+273431807</f>
        <v>9053099072</v>
      </c>
      <c r="E40" s="116">
        <v>21487729822</v>
      </c>
      <c r="G40" s="167">
        <f>I40</f>
        <v>273431807</v>
      </c>
      <c r="H40" s="167">
        <v>8779667265</v>
      </c>
      <c r="I40" s="167">
        <v>273431807</v>
      </c>
      <c r="J40" s="216">
        <f>H40+I40</f>
        <v>9053099072</v>
      </c>
    </row>
    <row r="41" spans="1:10" ht="20.100000000000001" customHeight="1">
      <c r="A41" s="112" t="s">
        <v>168</v>
      </c>
      <c r="B41" s="112" t="s">
        <v>169</v>
      </c>
      <c r="C41" s="113"/>
      <c r="D41" s="114"/>
      <c r="E41" s="114"/>
      <c r="H41" s="167"/>
      <c r="I41" s="167"/>
      <c r="J41" s="167"/>
    </row>
    <row r="42" spans="1:10" ht="20.100000000000001" customHeight="1">
      <c r="A42" s="111" t="s">
        <v>170</v>
      </c>
      <c r="B42" s="111" t="s">
        <v>171</v>
      </c>
      <c r="C42" s="115"/>
      <c r="D42" s="116">
        <f>D39+D40+D41</f>
        <v>1720771336</v>
      </c>
      <c r="E42" s="116">
        <f>E39+E40+E41</f>
        <v>15288493839</v>
      </c>
      <c r="G42" s="167">
        <f>G39+G40+G41</f>
        <v>200931510</v>
      </c>
      <c r="H42" s="167">
        <v>1519839826</v>
      </c>
      <c r="I42" s="167">
        <v>200931510</v>
      </c>
      <c r="J42" s="216">
        <f>H42+I42</f>
        <v>1720771336</v>
      </c>
    </row>
    <row r="43" spans="1:10">
      <c r="A43" s="117"/>
      <c r="B43" s="117"/>
      <c r="C43" s="117"/>
      <c r="D43" s="118"/>
      <c r="E43" s="118"/>
      <c r="G43" s="161"/>
    </row>
    <row r="44" spans="1:10">
      <c r="A44" s="119"/>
      <c r="B44" s="119"/>
      <c r="C44" s="119"/>
      <c r="D44" s="120"/>
      <c r="E44" s="121"/>
      <c r="F44" s="161"/>
      <c r="G44" s="161"/>
    </row>
    <row r="45" spans="1:10">
      <c r="A45" s="105"/>
      <c r="B45" s="122"/>
      <c r="C45" s="122"/>
      <c r="D45" s="226" t="s">
        <v>730</v>
      </c>
      <c r="E45" s="226"/>
      <c r="G45" s="161"/>
    </row>
    <row r="46" spans="1:10" ht="12.75" customHeight="1">
      <c r="A46" s="124" t="s">
        <v>462</v>
      </c>
      <c r="B46" s="229" t="s">
        <v>108</v>
      </c>
      <c r="C46" s="229"/>
      <c r="D46" s="230" t="s">
        <v>728</v>
      </c>
      <c r="E46" s="230"/>
    </row>
    <row r="47" spans="1:10" ht="12.75" customHeight="1">
      <c r="A47" s="123" t="s">
        <v>463</v>
      </c>
      <c r="B47" s="225" t="s">
        <v>463</v>
      </c>
      <c r="C47" s="225"/>
      <c r="D47" s="226" t="s">
        <v>464</v>
      </c>
      <c r="E47" s="226"/>
    </row>
    <row r="48" spans="1:10">
      <c r="A48" s="125"/>
      <c r="B48" s="125"/>
      <c r="C48" s="125"/>
      <c r="D48" s="126"/>
      <c r="E48" s="125"/>
    </row>
    <row r="53" spans="1:5">
      <c r="A53" s="127" t="s">
        <v>465</v>
      </c>
      <c r="B53" s="227" t="s">
        <v>465</v>
      </c>
      <c r="C53" s="227"/>
      <c r="D53" s="227" t="s">
        <v>729</v>
      </c>
      <c r="E53" s="227"/>
    </row>
    <row r="57" spans="1:5">
      <c r="D57" s="161"/>
    </row>
  </sheetData>
  <protectedRanges>
    <protectedRange sqref="C13:D13 C14:C42" name="Range1"/>
    <protectedRange sqref="E13" name="Range1_4"/>
    <protectedRange sqref="D40:D41 G30 G21" name="Range1_3_1"/>
    <protectedRange sqref="G39" name="Range1_7_1_1"/>
    <protectedRange sqref="D42 G42" name="Range1_8_1_1"/>
    <protectedRange sqref="E14:E38 E40:E41" name="Range1_2"/>
    <protectedRange sqref="E39" name="Range1_7"/>
    <protectedRange sqref="E42" name="Range1_8"/>
    <protectedRange sqref="D14:D38" name="Range1_3"/>
    <protectedRange sqref="D39" name="Range1_7_1"/>
  </protectedRanges>
  <mergeCells count="14">
    <mergeCell ref="A5:E5"/>
    <mergeCell ref="A6:E6"/>
    <mergeCell ref="A7:E7"/>
    <mergeCell ref="D53:E53"/>
    <mergeCell ref="B53:C53"/>
    <mergeCell ref="A10:A11"/>
    <mergeCell ref="B10:B11"/>
    <mergeCell ref="C10:C11"/>
    <mergeCell ref="D10:E10"/>
    <mergeCell ref="D45:E45"/>
    <mergeCell ref="B46:C46"/>
    <mergeCell ref="D46:E46"/>
    <mergeCell ref="B47:C47"/>
    <mergeCell ref="D47:E47"/>
  </mergeCells>
  <pageMargins left="0.24" right="0.24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E19" sqref="E19"/>
    </sheetView>
  </sheetViews>
  <sheetFormatPr defaultRowHeight="14.25"/>
  <cols>
    <col min="1" max="1" width="27.5703125" style="1" customWidth="1"/>
    <col min="2" max="2" width="7.7109375" style="1" customWidth="1"/>
    <col min="3" max="3" width="14.140625" style="1" customWidth="1"/>
    <col min="4" max="4" width="13.42578125" style="1" customWidth="1"/>
    <col min="5" max="5" width="11.85546875" style="1" customWidth="1"/>
    <col min="6" max="6" width="10.140625" style="1" customWidth="1"/>
    <col min="7" max="7" width="12.5703125" style="1" customWidth="1"/>
    <col min="8" max="8" width="10.42578125" style="1" customWidth="1"/>
    <col min="9" max="9" width="14.5703125" style="1" customWidth="1"/>
    <col min="10" max="10" width="14.42578125" style="1" customWidth="1"/>
    <col min="11" max="16384" width="9.140625" style="1"/>
  </cols>
  <sheetData>
    <row r="1" spans="1:10">
      <c r="A1" s="173" t="s">
        <v>172</v>
      </c>
      <c r="B1" s="174"/>
      <c r="C1" s="174"/>
      <c r="E1" s="175"/>
      <c r="G1" s="176" t="s">
        <v>638</v>
      </c>
    </row>
    <row r="2" spans="1:10">
      <c r="A2" s="177" t="s">
        <v>82</v>
      </c>
      <c r="B2" s="174"/>
      <c r="C2" s="174"/>
      <c r="E2" s="175"/>
      <c r="G2" s="176" t="s">
        <v>617</v>
      </c>
    </row>
    <row r="3" spans="1:10">
      <c r="A3" s="178" t="s">
        <v>726</v>
      </c>
      <c r="B3" s="179"/>
      <c r="C3" s="179"/>
      <c r="D3" s="180"/>
      <c r="E3" s="180"/>
      <c r="F3" s="196"/>
      <c r="G3" s="196"/>
      <c r="H3" s="196"/>
      <c r="I3" s="196"/>
      <c r="J3" s="196"/>
    </row>
    <row r="5" spans="1:10" ht="18">
      <c r="A5" s="240" t="s">
        <v>637</v>
      </c>
      <c r="B5" s="240"/>
      <c r="C5" s="240"/>
      <c r="D5" s="240"/>
      <c r="E5" s="240"/>
      <c r="F5" s="240"/>
      <c r="G5" s="240"/>
      <c r="H5" s="240"/>
      <c r="I5" s="240"/>
      <c r="J5" s="240"/>
    </row>
    <row r="6" spans="1:10" ht="15.75">
      <c r="A6" s="241" t="s">
        <v>743</v>
      </c>
      <c r="B6" s="241"/>
      <c r="C6" s="241"/>
      <c r="D6" s="241"/>
      <c r="E6" s="241"/>
      <c r="F6" s="241"/>
      <c r="G6" s="241"/>
      <c r="H6" s="241"/>
      <c r="I6" s="241"/>
      <c r="J6" s="241"/>
    </row>
    <row r="7" spans="1:10">
      <c r="H7" s="182" t="s">
        <v>469</v>
      </c>
      <c r="I7" s="182"/>
    </row>
    <row r="8" spans="1:10">
      <c r="H8" s="182"/>
      <c r="I8" s="182"/>
    </row>
    <row r="9" spans="1:10" ht="14.25" customHeight="1">
      <c r="A9" s="247" t="s">
        <v>109</v>
      </c>
      <c r="B9" s="246" t="s">
        <v>0</v>
      </c>
      <c r="C9" s="244" t="s">
        <v>649</v>
      </c>
      <c r="D9" s="245"/>
      <c r="E9" s="244" t="s">
        <v>658</v>
      </c>
      <c r="F9" s="248"/>
      <c r="G9" s="248"/>
      <c r="H9" s="245"/>
      <c r="I9" s="244" t="s">
        <v>651</v>
      </c>
      <c r="J9" s="245"/>
    </row>
    <row r="10" spans="1:10" ht="15" customHeight="1">
      <c r="A10" s="247"/>
      <c r="B10" s="246"/>
      <c r="C10" s="242" t="s">
        <v>744</v>
      </c>
      <c r="D10" s="242" t="s">
        <v>745</v>
      </c>
      <c r="E10" s="244" t="s">
        <v>744</v>
      </c>
      <c r="F10" s="245"/>
      <c r="G10" s="239" t="s">
        <v>745</v>
      </c>
      <c r="H10" s="239"/>
      <c r="I10" s="242" t="s">
        <v>744</v>
      </c>
      <c r="J10" s="242" t="s">
        <v>745</v>
      </c>
    </row>
    <row r="11" spans="1:10" ht="27.75" customHeight="1">
      <c r="A11" s="247" t="s">
        <v>109</v>
      </c>
      <c r="B11" s="246"/>
      <c r="C11" s="243"/>
      <c r="D11" s="243"/>
      <c r="E11" s="223" t="s">
        <v>650</v>
      </c>
      <c r="F11" s="185" t="s">
        <v>657</v>
      </c>
      <c r="G11" s="185" t="s">
        <v>650</v>
      </c>
      <c r="H11" s="222" t="s">
        <v>657</v>
      </c>
      <c r="I11" s="243"/>
      <c r="J11" s="243"/>
    </row>
    <row r="12" spans="1:10" ht="15">
      <c r="A12" s="183" t="s">
        <v>647</v>
      </c>
      <c r="B12" s="184" t="s">
        <v>648</v>
      </c>
      <c r="C12" s="184">
        <v>1</v>
      </c>
      <c r="D12" s="184">
        <v>2</v>
      </c>
      <c r="E12" s="184">
        <v>3</v>
      </c>
      <c r="F12" s="184">
        <v>4</v>
      </c>
      <c r="G12" s="184">
        <v>5</v>
      </c>
      <c r="H12" s="184">
        <v>6</v>
      </c>
      <c r="I12" s="184">
        <v>7</v>
      </c>
      <c r="J12" s="184">
        <v>8</v>
      </c>
    </row>
    <row r="13" spans="1:10" ht="18" customHeight="1">
      <c r="A13" s="189" t="s">
        <v>556</v>
      </c>
      <c r="B13" s="186"/>
      <c r="C13" s="192">
        <v>110000000000</v>
      </c>
      <c r="D13" s="192">
        <v>110000000000</v>
      </c>
      <c r="E13" s="192"/>
      <c r="F13" s="192"/>
      <c r="G13" s="192"/>
      <c r="H13" s="192"/>
      <c r="I13" s="192">
        <f>C13+E13+F13</f>
        <v>110000000000</v>
      </c>
      <c r="J13" s="192">
        <f>D13+G13+H13</f>
        <v>110000000000</v>
      </c>
    </row>
    <row r="14" spans="1:10" ht="18" customHeight="1">
      <c r="A14" s="190" t="s">
        <v>557</v>
      </c>
      <c r="B14" s="187"/>
      <c r="C14" s="193">
        <v>15110000</v>
      </c>
      <c r="D14" s="193">
        <v>15110000</v>
      </c>
      <c r="E14" s="193"/>
      <c r="F14" s="193"/>
      <c r="G14" s="193"/>
      <c r="H14" s="193"/>
      <c r="I14" s="195">
        <f t="shared" ref="I14:I17" si="0">C14+E14+F14</f>
        <v>15110000</v>
      </c>
      <c r="J14" s="195">
        <f>D14+G14+H14</f>
        <v>15110000</v>
      </c>
    </row>
    <row r="15" spans="1:10" ht="18" customHeight="1">
      <c r="A15" s="190" t="s">
        <v>652</v>
      </c>
      <c r="B15" s="187"/>
      <c r="C15" s="193">
        <v>-639210000</v>
      </c>
      <c r="D15" s="193">
        <v>-639210000</v>
      </c>
      <c r="E15" s="193"/>
      <c r="F15" s="193"/>
      <c r="G15" s="193"/>
      <c r="H15" s="193"/>
      <c r="I15" s="195">
        <f t="shared" si="0"/>
        <v>-639210000</v>
      </c>
      <c r="J15" s="195">
        <f t="shared" ref="J15:J17" si="1">D15+G15+H15</f>
        <v>-639210000</v>
      </c>
    </row>
    <row r="16" spans="1:10" ht="18" customHeight="1">
      <c r="A16" s="190" t="s">
        <v>563</v>
      </c>
      <c r="B16" s="187"/>
      <c r="C16" s="193">
        <v>2030060622</v>
      </c>
      <c r="D16" s="193">
        <v>2030060622</v>
      </c>
      <c r="E16" s="193">
        <v>395089290</v>
      </c>
      <c r="F16" s="193"/>
      <c r="G16" s="193"/>
      <c r="H16" s="193"/>
      <c r="I16" s="195">
        <f t="shared" si="0"/>
        <v>2425149912</v>
      </c>
      <c r="J16" s="195">
        <f t="shared" si="1"/>
        <v>2030060622</v>
      </c>
    </row>
    <row r="17" spans="1:10" ht="18" customHeight="1">
      <c r="A17" s="190" t="s">
        <v>654</v>
      </c>
      <c r="B17" s="187"/>
      <c r="C17" s="193">
        <v>2030060622</v>
      </c>
      <c r="D17" s="193">
        <v>2030060622</v>
      </c>
      <c r="E17" s="193">
        <v>395089290</v>
      </c>
      <c r="F17" s="193"/>
      <c r="G17" s="193"/>
      <c r="H17" s="193"/>
      <c r="I17" s="195">
        <f t="shared" si="0"/>
        <v>2425149912</v>
      </c>
      <c r="J17" s="195">
        <f t="shared" si="1"/>
        <v>2030060622</v>
      </c>
    </row>
    <row r="18" spans="1:10" ht="18" customHeight="1">
      <c r="A18" s="190" t="s">
        <v>655</v>
      </c>
      <c r="B18" s="187" t="s">
        <v>653</v>
      </c>
      <c r="C18" s="193">
        <v>73276607552</v>
      </c>
      <c r="D18" s="193">
        <v>76547679459</v>
      </c>
      <c r="E18" s="193">
        <v>4061250487</v>
      </c>
      <c r="F18" s="193">
        <v>-790178580</v>
      </c>
      <c r="G18" s="193">
        <v>363802358</v>
      </c>
      <c r="H18" s="193"/>
      <c r="I18" s="195">
        <f>C18+E18+F18</f>
        <v>76547679459</v>
      </c>
      <c r="J18" s="195">
        <f>D18+G18+H18</f>
        <v>76911481817</v>
      </c>
    </row>
    <row r="19" spans="1:10" ht="18" customHeight="1">
      <c r="A19" s="191" t="s">
        <v>355</v>
      </c>
      <c r="B19" s="188"/>
      <c r="C19" s="194">
        <f t="shared" ref="C19:H19" si="2">SUM(C13:C18)</f>
        <v>186712628796</v>
      </c>
      <c r="D19" s="194">
        <f t="shared" si="2"/>
        <v>189983700703</v>
      </c>
      <c r="E19" s="194">
        <f t="shared" ref="E19" si="3">SUM(E13:E18)</f>
        <v>4851429067</v>
      </c>
      <c r="F19" s="194">
        <f t="shared" si="2"/>
        <v>-790178580</v>
      </c>
      <c r="G19" s="194">
        <f t="shared" si="2"/>
        <v>363802358</v>
      </c>
      <c r="H19" s="194">
        <f t="shared" si="2"/>
        <v>0</v>
      </c>
      <c r="I19" s="194">
        <f>SUM(I13:I18)</f>
        <v>190773879283</v>
      </c>
      <c r="J19" s="194">
        <f>SUM(J13:J18)</f>
        <v>190347503061</v>
      </c>
    </row>
    <row r="20" spans="1:10">
      <c r="A20" s="174" t="s">
        <v>656</v>
      </c>
    </row>
    <row r="22" spans="1:10">
      <c r="G22" s="239" t="s">
        <v>730</v>
      </c>
      <c r="H22" s="239"/>
      <c r="I22" s="239"/>
      <c r="J22" s="239"/>
    </row>
    <row r="23" spans="1:10" ht="15" customHeight="1">
      <c r="A23" s="181" t="s">
        <v>462</v>
      </c>
      <c r="C23" s="239" t="s">
        <v>108</v>
      </c>
      <c r="D23" s="239"/>
      <c r="G23" s="239" t="s">
        <v>728</v>
      </c>
      <c r="H23" s="239"/>
      <c r="I23" s="239"/>
      <c r="J23" s="239"/>
    </row>
    <row r="30" spans="1:10" ht="15" customHeight="1">
      <c r="A30" s="181" t="s">
        <v>465</v>
      </c>
      <c r="C30" s="239" t="s">
        <v>465</v>
      </c>
      <c r="D30" s="239"/>
      <c r="G30" s="239" t="s">
        <v>729</v>
      </c>
      <c r="H30" s="239"/>
      <c r="I30" s="239"/>
      <c r="J30" s="239"/>
    </row>
  </sheetData>
  <mergeCells count="18">
    <mergeCell ref="A5:J5"/>
    <mergeCell ref="A6:J6"/>
    <mergeCell ref="I10:I11"/>
    <mergeCell ref="J10:J11"/>
    <mergeCell ref="C10:C11"/>
    <mergeCell ref="D10:D11"/>
    <mergeCell ref="I9:J9"/>
    <mergeCell ref="B9:B11"/>
    <mergeCell ref="A9:A11"/>
    <mergeCell ref="C9:D9"/>
    <mergeCell ref="E9:H9"/>
    <mergeCell ref="E10:F10"/>
    <mergeCell ref="G10:H10"/>
    <mergeCell ref="C23:D23"/>
    <mergeCell ref="C30:D30"/>
    <mergeCell ref="G22:J22"/>
    <mergeCell ref="G23:J23"/>
    <mergeCell ref="G30:J30"/>
  </mergeCells>
  <pageMargins left="0.26" right="0.16" top="0.75" bottom="0.3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4"/>
  <sheetViews>
    <sheetView topLeftCell="A124" workbookViewId="0">
      <selection activeCell="H461" sqref="H461"/>
    </sheetView>
  </sheetViews>
  <sheetFormatPr defaultRowHeight="15"/>
  <cols>
    <col min="1" max="1" width="4.5703125" style="6" customWidth="1"/>
    <col min="2" max="2" width="24.140625" style="6" customWidth="1"/>
    <col min="3" max="3" width="9" style="6" customWidth="1"/>
    <col min="4" max="4" width="15.7109375" style="6" customWidth="1"/>
    <col min="5" max="5" width="14.42578125" style="6" customWidth="1"/>
    <col min="6" max="6" width="28.28515625" style="6" customWidth="1"/>
    <col min="7" max="7" width="16.140625" style="15" customWidth="1"/>
    <col min="8" max="8" width="13.5703125" style="6" customWidth="1"/>
    <col min="9" max="9" width="6.140625" style="6" customWidth="1"/>
    <col min="10" max="10" width="15" style="6" customWidth="1"/>
    <col min="11" max="11" width="36" style="6" customWidth="1"/>
    <col min="12" max="12" width="13.140625" style="6" customWidth="1"/>
    <col min="13" max="13" width="9.140625" style="6"/>
    <col min="14" max="14" width="11" style="6" bestFit="1" customWidth="1"/>
    <col min="15" max="16" width="12.7109375" style="6" bestFit="1" customWidth="1"/>
    <col min="17" max="17" width="12" style="6" bestFit="1" customWidth="1"/>
    <col min="18" max="16384" width="9.140625" style="6"/>
  </cols>
  <sheetData>
    <row r="1" spans="1:11">
      <c r="A1" s="5" t="s">
        <v>172</v>
      </c>
      <c r="C1" s="7"/>
      <c r="D1" s="7"/>
      <c r="E1" s="6" t="s">
        <v>173</v>
      </c>
      <c r="G1"/>
      <c r="H1" s="8"/>
      <c r="I1" s="8"/>
    </row>
    <row r="2" spans="1:11">
      <c r="A2" s="2" t="s">
        <v>82</v>
      </c>
      <c r="E2" s="6" t="s">
        <v>617</v>
      </c>
      <c r="G2" s="1"/>
      <c r="H2" s="9"/>
      <c r="I2" s="9"/>
      <c r="K2" s="10"/>
    </row>
    <row r="3" spans="1:11">
      <c r="A3" s="3" t="s">
        <v>724</v>
      </c>
      <c r="F3" s="9"/>
      <c r="G3" s="11"/>
      <c r="H3" s="11"/>
      <c r="I3" s="9"/>
      <c r="K3" s="10"/>
    </row>
    <row r="4" spans="1:11">
      <c r="A4" s="12"/>
      <c r="B4" s="12"/>
      <c r="C4" s="12"/>
      <c r="D4" s="12"/>
      <c r="E4" s="12"/>
      <c r="F4" s="13"/>
      <c r="G4" s="10"/>
      <c r="H4" s="14"/>
      <c r="K4" s="10"/>
    </row>
    <row r="6" spans="1:11" ht="18.75">
      <c r="A6" s="249" t="s">
        <v>174</v>
      </c>
      <c r="B6" s="249"/>
      <c r="C6" s="249"/>
      <c r="D6" s="249"/>
      <c r="E6" s="249"/>
      <c r="F6" s="249"/>
      <c r="G6" s="249"/>
      <c r="H6" s="16"/>
      <c r="I6" s="8"/>
      <c r="J6" s="8"/>
    </row>
    <row r="7" spans="1:11">
      <c r="A7" s="250" t="s">
        <v>725</v>
      </c>
      <c r="B7" s="250"/>
      <c r="C7" s="250"/>
      <c r="D7" s="250"/>
      <c r="E7" s="250"/>
      <c r="F7" s="250"/>
      <c r="G7" s="250"/>
      <c r="H7" s="8"/>
      <c r="I7" s="18"/>
      <c r="J7" s="18"/>
    </row>
    <row r="9" spans="1:11">
      <c r="A9" s="17" t="s">
        <v>175</v>
      </c>
      <c r="B9" s="19" t="s">
        <v>176</v>
      </c>
    </row>
    <row r="10" spans="1:11">
      <c r="A10" s="20" t="s">
        <v>177</v>
      </c>
      <c r="B10" s="6" t="s">
        <v>178</v>
      </c>
      <c r="C10" s="6" t="s">
        <v>179</v>
      </c>
    </row>
    <row r="11" spans="1:11">
      <c r="A11" s="20" t="s">
        <v>180</v>
      </c>
      <c r="B11" s="6" t="s">
        <v>181</v>
      </c>
      <c r="C11" s="6" t="s">
        <v>620</v>
      </c>
    </row>
    <row r="12" spans="1:11">
      <c r="A12" s="20" t="s">
        <v>182</v>
      </c>
      <c r="B12" s="6" t="s">
        <v>183</v>
      </c>
      <c r="C12" s="6" t="s">
        <v>620</v>
      </c>
    </row>
    <row r="13" spans="1:11">
      <c r="A13" s="20" t="s">
        <v>184</v>
      </c>
      <c r="B13" s="6" t="s">
        <v>185</v>
      </c>
      <c r="E13" s="21">
        <v>11</v>
      </c>
      <c r="F13" s="21"/>
    </row>
    <row r="14" spans="1:11">
      <c r="A14" s="20"/>
      <c r="B14" s="6" t="s">
        <v>186</v>
      </c>
      <c r="E14" s="21"/>
      <c r="F14" s="21"/>
    </row>
    <row r="15" spans="1:11">
      <c r="B15" s="22" t="s">
        <v>187</v>
      </c>
      <c r="E15" s="21">
        <v>2</v>
      </c>
      <c r="F15" s="21"/>
      <c r="K15" s="6" t="s">
        <v>634</v>
      </c>
    </row>
    <row r="16" spans="1:11">
      <c r="B16" s="22" t="s">
        <v>188</v>
      </c>
      <c r="E16" s="21">
        <v>1</v>
      </c>
      <c r="F16" s="21"/>
      <c r="K16" s="6" t="s">
        <v>713</v>
      </c>
    </row>
    <row r="17" spans="1:11">
      <c r="B17" s="22" t="s">
        <v>189</v>
      </c>
      <c r="E17" s="21">
        <v>1</v>
      </c>
      <c r="F17" s="21"/>
      <c r="K17" s="6" t="s">
        <v>714</v>
      </c>
    </row>
    <row r="18" spans="1:11">
      <c r="B18" s="22" t="s">
        <v>190</v>
      </c>
      <c r="E18" s="21">
        <v>0</v>
      </c>
      <c r="F18" s="21"/>
    </row>
    <row r="19" spans="1:11">
      <c r="B19" s="22" t="s">
        <v>191</v>
      </c>
      <c r="E19" s="21">
        <v>7</v>
      </c>
      <c r="F19" s="21"/>
    </row>
    <row r="20" spans="1:11">
      <c r="B20" s="23" t="s">
        <v>192</v>
      </c>
      <c r="C20" s="23"/>
      <c r="D20" s="23" t="s">
        <v>193</v>
      </c>
      <c r="E20" s="24" t="s">
        <v>194</v>
      </c>
      <c r="F20" s="21"/>
    </row>
    <row r="21" spans="1:11">
      <c r="A21" s="6">
        <v>1</v>
      </c>
      <c r="B21" s="6" t="s">
        <v>195</v>
      </c>
      <c r="D21" s="6" t="s">
        <v>196</v>
      </c>
      <c r="E21" s="25">
        <v>40861</v>
      </c>
      <c r="F21" s="21"/>
    </row>
    <row r="22" spans="1:11">
      <c r="A22" s="6">
        <v>2</v>
      </c>
      <c r="B22" s="6" t="s">
        <v>197</v>
      </c>
      <c r="D22" s="6" t="s">
        <v>198</v>
      </c>
      <c r="E22" s="25">
        <v>40861</v>
      </c>
      <c r="F22" s="21"/>
    </row>
    <row r="23" spans="1:11">
      <c r="A23" s="6">
        <v>3</v>
      </c>
      <c r="B23" s="6" t="s">
        <v>199</v>
      </c>
      <c r="D23" s="6" t="s">
        <v>200</v>
      </c>
      <c r="E23" s="25">
        <v>41591</v>
      </c>
      <c r="F23" s="21"/>
    </row>
    <row r="24" spans="1:11">
      <c r="A24" s="6">
        <v>4</v>
      </c>
      <c r="B24" s="6" t="s">
        <v>201</v>
      </c>
      <c r="D24" s="6" t="s">
        <v>202</v>
      </c>
      <c r="E24" s="25">
        <v>42101</v>
      </c>
      <c r="F24" s="21"/>
    </row>
    <row r="25" spans="1:11">
      <c r="A25" s="6">
        <v>5</v>
      </c>
      <c r="B25" s="6" t="s">
        <v>684</v>
      </c>
      <c r="D25" s="6" t="s">
        <v>621</v>
      </c>
      <c r="E25" s="25">
        <v>42429</v>
      </c>
      <c r="F25" s="21"/>
    </row>
    <row r="26" spans="1:11">
      <c r="A26" s="6">
        <v>6</v>
      </c>
      <c r="B26" s="6" t="s">
        <v>685</v>
      </c>
      <c r="D26" s="6" t="s">
        <v>623</v>
      </c>
      <c r="E26" s="25">
        <v>42800</v>
      </c>
      <c r="F26" s="21"/>
    </row>
    <row r="27" spans="1:11">
      <c r="A27" s="6">
        <v>7</v>
      </c>
      <c r="B27" s="6" t="s">
        <v>715</v>
      </c>
      <c r="D27" s="6" t="s">
        <v>633</v>
      </c>
      <c r="E27" s="25">
        <v>42915</v>
      </c>
      <c r="F27" s="21"/>
    </row>
    <row r="28" spans="1:11">
      <c r="E28" s="25"/>
      <c r="F28" s="21"/>
    </row>
    <row r="29" spans="1:11">
      <c r="A29" s="20" t="s">
        <v>203</v>
      </c>
      <c r="B29" s="6" t="s">
        <v>204</v>
      </c>
      <c r="E29" s="21"/>
      <c r="F29" s="21"/>
    </row>
    <row r="30" spans="1:11">
      <c r="B30" s="26"/>
      <c r="E30" s="21"/>
      <c r="F30" s="21"/>
    </row>
    <row r="31" spans="1:11">
      <c r="A31" s="17" t="s">
        <v>205</v>
      </c>
      <c r="B31" s="19" t="s">
        <v>206</v>
      </c>
      <c r="E31" s="21"/>
      <c r="F31" s="21"/>
    </row>
    <row r="32" spans="1:11">
      <c r="A32" s="20" t="s">
        <v>207</v>
      </c>
      <c r="B32" s="6" t="s">
        <v>208</v>
      </c>
      <c r="E32" s="21"/>
      <c r="F32" s="21"/>
    </row>
    <row r="33" spans="1:4">
      <c r="A33" s="20" t="s">
        <v>209</v>
      </c>
      <c r="B33" s="6" t="s">
        <v>210</v>
      </c>
    </row>
    <row r="34" spans="1:4">
      <c r="B34" s="6" t="s">
        <v>211</v>
      </c>
    </row>
    <row r="35" spans="1:4">
      <c r="B35" s="19"/>
    </row>
    <row r="36" spans="1:4">
      <c r="A36" s="17" t="s">
        <v>212</v>
      </c>
      <c r="B36" s="19" t="s">
        <v>213</v>
      </c>
    </row>
    <row r="37" spans="1:4">
      <c r="A37" s="20" t="s">
        <v>177</v>
      </c>
      <c r="B37" s="6" t="s">
        <v>214</v>
      </c>
    </row>
    <row r="38" spans="1:4">
      <c r="A38" s="20"/>
      <c r="B38" s="6" t="s">
        <v>215</v>
      </c>
    </row>
    <row r="39" spans="1:4">
      <c r="A39" s="20" t="s">
        <v>180</v>
      </c>
      <c r="B39" s="6" t="s">
        <v>216</v>
      </c>
    </row>
    <row r="40" spans="1:4">
      <c r="A40" s="20"/>
      <c r="B40" s="6" t="s">
        <v>217</v>
      </c>
    </row>
    <row r="41" spans="1:4">
      <c r="A41" s="20"/>
      <c r="B41" s="6" t="s">
        <v>218</v>
      </c>
    </row>
    <row r="42" spans="1:4">
      <c r="A42" s="20"/>
      <c r="B42" s="6" t="s">
        <v>219</v>
      </c>
    </row>
    <row r="43" spans="1:4">
      <c r="A43" s="20" t="s">
        <v>182</v>
      </c>
      <c r="B43" s="6" t="s">
        <v>220</v>
      </c>
      <c r="D43" s="6" t="s">
        <v>221</v>
      </c>
    </row>
    <row r="45" spans="1:4">
      <c r="A45" s="17" t="s">
        <v>222</v>
      </c>
      <c r="B45" s="19" t="s">
        <v>223</v>
      </c>
    </row>
    <row r="46" spans="1:4">
      <c r="A46" s="20" t="s">
        <v>207</v>
      </c>
      <c r="B46" s="6" t="s">
        <v>224</v>
      </c>
    </row>
    <row r="47" spans="1:4">
      <c r="A47" s="20"/>
      <c r="B47" s="6" t="s">
        <v>225</v>
      </c>
    </row>
    <row r="48" spans="1:4">
      <c r="A48" s="20"/>
      <c r="B48" s="6" t="s">
        <v>226</v>
      </c>
    </row>
    <row r="49" spans="1:2">
      <c r="A49" s="20"/>
      <c r="B49" s="6" t="s">
        <v>227</v>
      </c>
    </row>
    <row r="50" spans="1:2">
      <c r="A50" s="20" t="s">
        <v>209</v>
      </c>
      <c r="B50" s="6" t="s">
        <v>228</v>
      </c>
    </row>
    <row r="51" spans="1:2">
      <c r="A51" s="20"/>
      <c r="B51" s="22" t="s">
        <v>229</v>
      </c>
    </row>
    <row r="52" spans="1:2">
      <c r="A52" s="20"/>
      <c r="B52" s="22" t="s">
        <v>230</v>
      </c>
    </row>
    <row r="53" spans="1:2">
      <c r="A53" s="20"/>
      <c r="B53" s="22" t="s">
        <v>231</v>
      </c>
    </row>
    <row r="54" spans="1:2">
      <c r="A54" s="20"/>
      <c r="B54" s="6" t="s">
        <v>232</v>
      </c>
    </row>
    <row r="55" spans="1:2">
      <c r="A55" s="20" t="s">
        <v>233</v>
      </c>
      <c r="B55" s="6" t="s">
        <v>234</v>
      </c>
    </row>
    <row r="56" spans="1:2">
      <c r="A56" s="20"/>
      <c r="B56" s="22" t="s">
        <v>235</v>
      </c>
    </row>
    <row r="57" spans="1:2">
      <c r="A57" s="20"/>
      <c r="B57" s="6" t="s">
        <v>236</v>
      </c>
    </row>
    <row r="58" spans="1:2">
      <c r="A58" s="20"/>
      <c r="B58" s="6" t="s">
        <v>237</v>
      </c>
    </row>
    <row r="59" spans="1:2">
      <c r="A59" s="20"/>
      <c r="B59" s="6" t="s">
        <v>238</v>
      </c>
    </row>
    <row r="60" spans="1:2">
      <c r="A60" s="20"/>
      <c r="B60" s="6" t="s">
        <v>239</v>
      </c>
    </row>
    <row r="61" spans="1:2">
      <c r="A61" s="20"/>
      <c r="B61" s="22" t="s">
        <v>240</v>
      </c>
    </row>
    <row r="62" spans="1:2">
      <c r="A62" s="20"/>
      <c r="B62" s="22" t="s">
        <v>241</v>
      </c>
    </row>
    <row r="63" spans="1:2">
      <c r="A63" s="20"/>
      <c r="B63" s="22" t="s">
        <v>242</v>
      </c>
    </row>
    <row r="64" spans="1:2">
      <c r="A64" s="20"/>
      <c r="B64" s="6" t="s">
        <v>243</v>
      </c>
    </row>
    <row r="65" spans="1:2">
      <c r="A65" s="20"/>
      <c r="B65" s="6" t="s">
        <v>244</v>
      </c>
    </row>
    <row r="66" spans="1:2">
      <c r="A66" s="20"/>
      <c r="B66" s="6" t="s">
        <v>245</v>
      </c>
    </row>
    <row r="67" spans="1:2">
      <c r="A67" s="20"/>
      <c r="B67" s="22" t="s">
        <v>246</v>
      </c>
    </row>
    <row r="68" spans="1:2">
      <c r="A68" s="20"/>
      <c r="B68" s="6" t="s">
        <v>247</v>
      </c>
    </row>
    <row r="69" spans="1:2">
      <c r="A69" s="20"/>
      <c r="B69" s="22" t="s">
        <v>248</v>
      </c>
    </row>
    <row r="70" spans="1:2">
      <c r="A70" s="20"/>
      <c r="B70" s="6" t="s">
        <v>249</v>
      </c>
    </row>
    <row r="71" spans="1:2">
      <c r="A71" s="20"/>
      <c r="B71" s="6" t="s">
        <v>250</v>
      </c>
    </row>
    <row r="72" spans="1:2">
      <c r="A72" s="20"/>
      <c r="B72" s="6" t="s">
        <v>251</v>
      </c>
    </row>
    <row r="73" spans="1:2">
      <c r="A73" s="20"/>
      <c r="B73" s="6" t="s">
        <v>252</v>
      </c>
    </row>
    <row r="74" spans="1:2">
      <c r="A74" s="20"/>
      <c r="B74" s="6" t="s">
        <v>253</v>
      </c>
    </row>
    <row r="75" spans="1:2">
      <c r="A75" s="20"/>
      <c r="B75" s="22" t="s">
        <v>254</v>
      </c>
    </row>
    <row r="76" spans="1:2">
      <c r="A76" s="20"/>
      <c r="B76" s="6" t="s">
        <v>255</v>
      </c>
    </row>
    <row r="77" spans="1:2">
      <c r="A77" s="20" t="s">
        <v>256</v>
      </c>
      <c r="B77" s="6" t="s">
        <v>257</v>
      </c>
    </row>
    <row r="78" spans="1:2">
      <c r="A78" s="20"/>
      <c r="B78" s="22" t="s">
        <v>258</v>
      </c>
    </row>
    <row r="79" spans="1:2">
      <c r="A79" s="20"/>
      <c r="B79" s="6" t="s">
        <v>259</v>
      </c>
    </row>
    <row r="80" spans="1:2">
      <c r="A80" s="20"/>
      <c r="B80" s="6" t="s">
        <v>260</v>
      </c>
    </row>
    <row r="81" spans="1:2">
      <c r="A81" s="20"/>
      <c r="B81" s="6" t="s">
        <v>261</v>
      </c>
    </row>
    <row r="82" spans="1:2">
      <c r="A82" s="20"/>
      <c r="B82" s="22" t="s">
        <v>262</v>
      </c>
    </row>
    <row r="83" spans="1:2">
      <c r="A83" s="20"/>
      <c r="B83" s="22" t="s">
        <v>263</v>
      </c>
    </row>
    <row r="84" spans="1:2">
      <c r="A84" s="20"/>
      <c r="B84" s="22" t="s">
        <v>264</v>
      </c>
    </row>
    <row r="85" spans="1:2">
      <c r="A85" s="20" t="s">
        <v>203</v>
      </c>
      <c r="B85" s="6" t="s">
        <v>265</v>
      </c>
    </row>
    <row r="86" spans="1:2">
      <c r="A86" s="20" t="s">
        <v>266</v>
      </c>
      <c r="B86" s="6" t="s">
        <v>267</v>
      </c>
    </row>
    <row r="87" spans="1:2">
      <c r="A87" s="20"/>
      <c r="B87" s="6" t="s">
        <v>687</v>
      </c>
    </row>
    <row r="88" spans="1:2">
      <c r="A88" s="20"/>
      <c r="B88" s="6" t="s">
        <v>688</v>
      </c>
    </row>
    <row r="89" spans="1:2">
      <c r="A89" s="20" t="s">
        <v>268</v>
      </c>
      <c r="B89" s="6" t="s">
        <v>269</v>
      </c>
    </row>
    <row r="90" spans="1:2">
      <c r="A90" s="20"/>
      <c r="B90" s="22" t="s">
        <v>270</v>
      </c>
    </row>
    <row r="91" spans="1:2">
      <c r="A91" s="20"/>
      <c r="B91" s="6" t="s">
        <v>271</v>
      </c>
    </row>
    <row r="92" spans="1:2">
      <c r="A92" s="20"/>
      <c r="B92" s="6" t="s">
        <v>272</v>
      </c>
    </row>
    <row r="93" spans="1:2">
      <c r="A93" s="20"/>
      <c r="B93" s="22" t="s">
        <v>273</v>
      </c>
    </row>
    <row r="94" spans="1:2">
      <c r="A94" s="20"/>
      <c r="B94" s="22" t="s">
        <v>274</v>
      </c>
    </row>
    <row r="95" spans="1:2">
      <c r="A95" s="20"/>
      <c r="B95" s="22" t="s">
        <v>275</v>
      </c>
    </row>
    <row r="96" spans="1:2">
      <c r="A96" s="20"/>
      <c r="B96" s="6" t="s">
        <v>276</v>
      </c>
    </row>
    <row r="97" spans="1:2">
      <c r="A97" s="20" t="s">
        <v>277</v>
      </c>
      <c r="B97" s="6" t="s">
        <v>278</v>
      </c>
    </row>
    <row r="98" spans="1:2">
      <c r="A98" s="20"/>
      <c r="B98" s="22" t="s">
        <v>279</v>
      </c>
    </row>
    <row r="99" spans="1:2">
      <c r="A99" s="20"/>
      <c r="B99" s="6" t="s">
        <v>280</v>
      </c>
    </row>
    <row r="100" spans="1:2">
      <c r="A100" s="20"/>
      <c r="B100" s="6" t="s">
        <v>281</v>
      </c>
    </row>
    <row r="101" spans="1:2">
      <c r="A101" s="20"/>
      <c r="B101" s="22" t="s">
        <v>282</v>
      </c>
    </row>
    <row r="102" spans="1:2">
      <c r="A102" s="20"/>
      <c r="B102" s="22" t="s">
        <v>283</v>
      </c>
    </row>
    <row r="103" spans="1:2">
      <c r="A103" s="20"/>
      <c r="B103" s="6" t="s">
        <v>284</v>
      </c>
    </row>
    <row r="104" spans="1:2">
      <c r="A104" s="20"/>
      <c r="B104" s="6" t="s">
        <v>285</v>
      </c>
    </row>
    <row r="105" spans="1:2">
      <c r="A105" s="20"/>
      <c r="B105" s="6" t="s">
        <v>286</v>
      </c>
    </row>
    <row r="106" spans="1:2">
      <c r="A106" s="20"/>
      <c r="B106" s="6" t="s">
        <v>287</v>
      </c>
    </row>
    <row r="107" spans="1:2">
      <c r="A107" s="20"/>
      <c r="B107" s="6" t="s">
        <v>288</v>
      </c>
    </row>
    <row r="108" spans="1:2">
      <c r="A108" s="20"/>
      <c r="B108" s="22" t="s">
        <v>289</v>
      </c>
    </row>
    <row r="109" spans="1:2">
      <c r="A109" s="20"/>
      <c r="B109" s="6" t="s">
        <v>290</v>
      </c>
    </row>
    <row r="110" spans="1:2">
      <c r="A110" s="20"/>
      <c r="B110" s="6" t="s">
        <v>291</v>
      </c>
    </row>
    <row r="111" spans="1:2">
      <c r="A111" s="20" t="s">
        <v>292</v>
      </c>
      <c r="B111" s="6" t="s">
        <v>293</v>
      </c>
    </row>
    <row r="112" spans="1:2">
      <c r="A112" s="20" t="s">
        <v>294</v>
      </c>
      <c r="B112" s="6" t="s">
        <v>295</v>
      </c>
    </row>
    <row r="113" spans="1:2">
      <c r="A113" s="20"/>
      <c r="B113" s="6" t="s">
        <v>296</v>
      </c>
    </row>
    <row r="114" spans="1:2">
      <c r="A114" s="20"/>
      <c r="B114" s="6" t="s">
        <v>297</v>
      </c>
    </row>
    <row r="115" spans="1:2">
      <c r="A115" s="20"/>
      <c r="B115" s="6" t="s">
        <v>298</v>
      </c>
    </row>
    <row r="116" spans="1:2">
      <c r="A116" s="20"/>
      <c r="B116" s="6" t="s">
        <v>299</v>
      </c>
    </row>
    <row r="117" spans="1:2">
      <c r="A117" s="20"/>
      <c r="B117" s="6" t="s">
        <v>300</v>
      </c>
    </row>
    <row r="118" spans="1:2">
      <c r="A118" s="20"/>
      <c r="B118" s="6" t="s">
        <v>301</v>
      </c>
    </row>
    <row r="119" spans="1:2">
      <c r="A119" s="20"/>
      <c r="B119" s="6" t="s">
        <v>302</v>
      </c>
    </row>
    <row r="120" spans="1:2">
      <c r="A120" s="20"/>
      <c r="B120" s="6" t="s">
        <v>303</v>
      </c>
    </row>
    <row r="121" spans="1:2">
      <c r="A121" s="20"/>
      <c r="B121" s="6" t="s">
        <v>304</v>
      </c>
    </row>
    <row r="122" spans="1:2">
      <c r="A122" s="20"/>
      <c r="B122" s="6" t="s">
        <v>305</v>
      </c>
    </row>
    <row r="123" spans="1:2">
      <c r="A123" s="20"/>
      <c r="B123" s="6" t="s">
        <v>306</v>
      </c>
    </row>
    <row r="124" spans="1:2">
      <c r="A124" s="20"/>
      <c r="B124" s="6" t="s">
        <v>307</v>
      </c>
    </row>
    <row r="125" spans="1:2">
      <c r="A125" s="20"/>
      <c r="B125" s="6" t="s">
        <v>308</v>
      </c>
    </row>
    <row r="126" spans="1:2">
      <c r="A126" s="20"/>
      <c r="B126" s="6" t="s">
        <v>309</v>
      </c>
    </row>
    <row r="127" spans="1:2">
      <c r="A127" s="20"/>
      <c r="B127" s="6" t="s">
        <v>310</v>
      </c>
    </row>
    <row r="128" spans="1:2">
      <c r="A128" s="20"/>
      <c r="B128" s="6" t="s">
        <v>311</v>
      </c>
    </row>
    <row r="129" spans="1:11">
      <c r="A129" s="20"/>
      <c r="B129" s="6" t="s">
        <v>312</v>
      </c>
    </row>
    <row r="130" spans="1:11">
      <c r="A130" s="20"/>
      <c r="B130" s="6" t="s">
        <v>313</v>
      </c>
    </row>
    <row r="131" spans="1:11">
      <c r="A131" s="20"/>
      <c r="B131" s="6" t="s">
        <v>314</v>
      </c>
    </row>
    <row r="132" spans="1:11">
      <c r="A132" s="20" t="s">
        <v>315</v>
      </c>
      <c r="B132" s="6" t="s">
        <v>316</v>
      </c>
    </row>
    <row r="133" spans="1:11">
      <c r="A133" s="20"/>
    </row>
    <row r="134" spans="1:11">
      <c r="A134" s="17" t="s">
        <v>317</v>
      </c>
      <c r="B134" s="19" t="s">
        <v>318</v>
      </c>
    </row>
    <row r="135" spans="1:11">
      <c r="A135" s="19"/>
      <c r="E135" s="6" t="s">
        <v>319</v>
      </c>
    </row>
    <row r="136" spans="1:11">
      <c r="A136" s="27" t="s">
        <v>320</v>
      </c>
      <c r="B136" s="28" t="s">
        <v>321</v>
      </c>
      <c r="C136" s="29"/>
      <c r="D136" s="29"/>
      <c r="E136" s="29"/>
      <c r="F136" s="29"/>
      <c r="G136" s="30"/>
    </row>
    <row r="137" spans="1:11">
      <c r="A137" s="27"/>
      <c r="B137" s="28"/>
      <c r="C137" s="29"/>
      <c r="D137" s="31">
        <f>$J$137</f>
        <v>44286</v>
      </c>
      <c r="E137" s="32"/>
      <c r="F137" s="162">
        <f>$K$137</f>
        <v>44196</v>
      </c>
      <c r="G137" s="30"/>
      <c r="J137" s="172">
        <v>44286</v>
      </c>
      <c r="K137" s="172">
        <v>44196</v>
      </c>
    </row>
    <row r="138" spans="1:11">
      <c r="A138" s="33"/>
      <c r="B138" s="34" t="s">
        <v>322</v>
      </c>
      <c r="C138" s="29"/>
      <c r="D138" s="30">
        <f>[1]BS!D10</f>
        <v>0</v>
      </c>
      <c r="E138" s="29"/>
      <c r="F138" s="30">
        <v>0</v>
      </c>
      <c r="G138" s="30"/>
      <c r="J138" s="6" t="s">
        <v>642</v>
      </c>
      <c r="K138" s="6" t="s">
        <v>641</v>
      </c>
    </row>
    <row r="139" spans="1:11">
      <c r="A139" s="33"/>
      <c r="B139" s="34" t="s">
        <v>323</v>
      </c>
      <c r="C139" s="29"/>
      <c r="D139" s="30">
        <f>CDKT!D14</f>
        <v>1720771336</v>
      </c>
      <c r="E139" s="29"/>
      <c r="F139" s="30">
        <f>CDKT!E14</f>
        <v>8053099072</v>
      </c>
      <c r="G139" s="30"/>
      <c r="J139" s="6" t="s">
        <v>645</v>
      </c>
      <c r="K139" s="6" t="s">
        <v>646</v>
      </c>
    </row>
    <row r="140" spans="1:11">
      <c r="A140" s="29"/>
      <c r="B140" s="34" t="s">
        <v>324</v>
      </c>
      <c r="C140" s="35"/>
      <c r="D140" s="36">
        <f>CDKT!D15</f>
        <v>0</v>
      </c>
      <c r="E140" s="29"/>
      <c r="F140" s="30">
        <f>CDKT!E15</f>
        <v>1000000000</v>
      </c>
      <c r="G140" s="30"/>
      <c r="H140" s="37"/>
      <c r="I140" s="38"/>
    </row>
    <row r="141" spans="1:11">
      <c r="A141" s="29"/>
      <c r="B141" s="39"/>
      <c r="C141" s="35" t="s">
        <v>325</v>
      </c>
      <c r="D141" s="40">
        <f>SUM(D138:D140)</f>
        <v>1720771336</v>
      </c>
      <c r="E141" s="29"/>
      <c r="F141" s="40">
        <f>SUM(F138:F140)</f>
        <v>9053099072</v>
      </c>
      <c r="G141" s="30"/>
      <c r="H141" s="37"/>
      <c r="I141" s="38"/>
    </row>
    <row r="142" spans="1:11">
      <c r="A142" s="29"/>
      <c r="B142" s="210"/>
      <c r="C142" s="35"/>
      <c r="D142" s="35"/>
      <c r="E142" s="40"/>
      <c r="F142" s="36"/>
      <c r="G142" s="40"/>
      <c r="H142" s="37"/>
      <c r="I142" s="38"/>
    </row>
    <row r="143" spans="1:11">
      <c r="A143" s="27" t="s">
        <v>326</v>
      </c>
      <c r="B143" s="39" t="s">
        <v>327</v>
      </c>
      <c r="C143" s="29"/>
      <c r="D143" s="29"/>
      <c r="E143" s="29"/>
      <c r="F143" s="29"/>
      <c r="G143" s="30"/>
    </row>
    <row r="144" spans="1:11">
      <c r="A144" s="27"/>
      <c r="B144" s="39"/>
      <c r="C144" s="251">
        <f>$J$137</f>
        <v>44286</v>
      </c>
      <c r="D144" s="251"/>
      <c r="E144" s="251">
        <f>$K$137</f>
        <v>44196</v>
      </c>
      <c r="F144" s="251"/>
      <c r="G144" s="30"/>
    </row>
    <row r="145" spans="1:16">
      <c r="A145" s="27"/>
      <c r="B145" s="39"/>
      <c r="C145" s="32" t="s">
        <v>328</v>
      </c>
      <c r="D145" s="32" t="s">
        <v>329</v>
      </c>
      <c r="E145" s="32" t="s">
        <v>328</v>
      </c>
      <c r="F145" s="32" t="s">
        <v>329</v>
      </c>
      <c r="G145" s="30"/>
    </row>
    <row r="146" spans="1:16" ht="39">
      <c r="A146" s="27"/>
      <c r="B146" s="42" t="s">
        <v>330</v>
      </c>
      <c r="C146" s="30">
        <v>0</v>
      </c>
      <c r="D146" s="30">
        <v>0</v>
      </c>
      <c r="E146" s="30">
        <v>0</v>
      </c>
      <c r="F146" s="30"/>
      <c r="G146" s="29"/>
    </row>
    <row r="147" spans="1:16" ht="26.25">
      <c r="A147" s="27"/>
      <c r="B147" s="41" t="s">
        <v>331</v>
      </c>
      <c r="C147" s="29"/>
      <c r="D147" s="30">
        <f>CDKT!D18</f>
        <v>0</v>
      </c>
      <c r="E147" s="29"/>
      <c r="F147" s="30">
        <f>CDKT!E18</f>
        <v>0</v>
      </c>
      <c r="G147" s="29"/>
    </row>
    <row r="148" spans="1:16">
      <c r="A148" s="27"/>
      <c r="B148" s="41" t="s">
        <v>332</v>
      </c>
      <c r="C148" s="29"/>
      <c r="D148" s="43">
        <f>CDKT!D17-D146</f>
        <v>139437094203</v>
      </c>
      <c r="E148" s="29"/>
      <c r="F148" s="43">
        <f>CDKT!E17-F146</f>
        <v>131698014751</v>
      </c>
      <c r="G148" s="29"/>
    </row>
    <row r="149" spans="1:16">
      <c r="A149" s="27"/>
      <c r="B149" s="35" t="s">
        <v>325</v>
      </c>
      <c r="C149" s="29"/>
      <c r="D149" s="44">
        <f>SUM(D146:D148)</f>
        <v>139437094203</v>
      </c>
      <c r="E149" s="29"/>
      <c r="F149" s="44">
        <f>SUM(F146:F148)</f>
        <v>131698014751</v>
      </c>
      <c r="G149" s="29"/>
      <c r="H149" s="45"/>
      <c r="I149" s="46"/>
    </row>
    <row r="150" spans="1:16">
      <c r="A150" s="27"/>
      <c r="B150" s="39"/>
      <c r="C150" s="35"/>
      <c r="D150" s="29"/>
      <c r="E150" s="44"/>
      <c r="F150" s="29"/>
      <c r="G150" s="44"/>
      <c r="H150" s="45"/>
    </row>
    <row r="151" spans="1:16">
      <c r="A151" s="27" t="s">
        <v>333</v>
      </c>
      <c r="B151" s="39" t="s">
        <v>334</v>
      </c>
      <c r="C151" s="35"/>
      <c r="D151" s="29"/>
      <c r="E151" s="44"/>
      <c r="F151" s="29"/>
      <c r="G151" s="44"/>
      <c r="H151" s="46"/>
    </row>
    <row r="152" spans="1:16">
      <c r="A152" s="27"/>
      <c r="B152" s="39"/>
      <c r="C152" s="35"/>
      <c r="D152" s="168">
        <f>$J$137</f>
        <v>44286</v>
      </c>
      <c r="E152" s="29"/>
      <c r="F152" s="168">
        <f>$K$137</f>
        <v>44196</v>
      </c>
      <c r="G152" s="29"/>
    </row>
    <row r="153" spans="1:16" ht="26.25">
      <c r="A153" s="27"/>
      <c r="B153" s="41" t="s">
        <v>335</v>
      </c>
      <c r="C153" s="35"/>
      <c r="D153" s="217">
        <v>124271138</v>
      </c>
      <c r="E153" s="29"/>
      <c r="F153" s="48">
        <v>5480347</v>
      </c>
      <c r="G153" s="29"/>
    </row>
    <row r="154" spans="1:16" ht="39">
      <c r="A154" s="27"/>
      <c r="B154" s="41" t="s">
        <v>336</v>
      </c>
      <c r="C154" s="35"/>
      <c r="D154" s="48">
        <v>1927093139</v>
      </c>
      <c r="E154" s="29"/>
      <c r="F154" s="48">
        <v>1930194776</v>
      </c>
      <c r="G154" s="29"/>
    </row>
    <row r="155" spans="1:16">
      <c r="A155" s="27"/>
      <c r="B155" s="39"/>
      <c r="C155" s="35" t="s">
        <v>325</v>
      </c>
      <c r="D155" s="44">
        <f>SUM(D153:D154)</f>
        <v>2051364277</v>
      </c>
      <c r="E155" s="29"/>
      <c r="F155" s="44">
        <f>SUM(F153:F154)</f>
        <v>1935675123</v>
      </c>
      <c r="G155" s="29"/>
    </row>
    <row r="156" spans="1:16">
      <c r="A156" s="27"/>
      <c r="B156" s="39"/>
      <c r="C156" s="35"/>
      <c r="D156" s="29"/>
      <c r="E156" s="44"/>
      <c r="F156" s="29"/>
      <c r="G156" s="44"/>
    </row>
    <row r="157" spans="1:16">
      <c r="A157" s="27" t="s">
        <v>337</v>
      </c>
      <c r="B157" s="39" t="s">
        <v>338</v>
      </c>
      <c r="C157" s="35"/>
      <c r="D157" s="29"/>
      <c r="E157" s="44"/>
      <c r="F157" s="29"/>
      <c r="G157" s="44"/>
      <c r="J157" s="210" t="s">
        <v>692</v>
      </c>
      <c r="K157" s="211"/>
      <c r="L157" s="211"/>
      <c r="M157"/>
      <c r="N157" s="210" t="s">
        <v>717</v>
      </c>
      <c r="O157"/>
      <c r="P157"/>
    </row>
    <row r="158" spans="1:16">
      <c r="A158" s="27"/>
      <c r="B158" s="39"/>
      <c r="C158" s="35"/>
      <c r="D158" s="168">
        <f>$J$137</f>
        <v>44286</v>
      </c>
      <c r="E158" s="29"/>
      <c r="F158" s="168">
        <f>$K$137</f>
        <v>44196</v>
      </c>
      <c r="G158" s="29"/>
      <c r="J158" s="210"/>
      <c r="K158" s="211">
        <v>44286</v>
      </c>
      <c r="L158" s="211">
        <v>44196</v>
      </c>
      <c r="M158"/>
      <c r="N158"/>
      <c r="O158" s="211">
        <v>44286</v>
      </c>
      <c r="P158" s="211">
        <v>44196</v>
      </c>
    </row>
    <row r="159" spans="1:16">
      <c r="A159" s="27"/>
      <c r="B159" s="34" t="s">
        <v>691</v>
      </c>
      <c r="C159" s="35"/>
      <c r="D159" s="48">
        <f>K164+O164</f>
        <v>2233372317</v>
      </c>
      <c r="E159" s="29"/>
      <c r="F159" s="48">
        <f>L164+P164</f>
        <v>3646064081</v>
      </c>
      <c r="G159" s="29"/>
      <c r="J159" s="210" t="s">
        <v>693</v>
      </c>
      <c r="K159" s="48">
        <v>0</v>
      </c>
      <c r="L159" s="48">
        <v>0</v>
      </c>
      <c r="M159"/>
      <c r="N159"/>
      <c r="O159" s="217"/>
      <c r="P159" s="217"/>
    </row>
    <row r="160" spans="1:16">
      <c r="A160" s="27"/>
      <c r="B160" s="34" t="s">
        <v>339</v>
      </c>
      <c r="C160" s="35"/>
      <c r="D160" s="48">
        <f>115444715+551611709</f>
        <v>667056424</v>
      </c>
      <c r="E160" s="29"/>
      <c r="F160" s="48">
        <v>3000000</v>
      </c>
      <c r="G160" s="29"/>
      <c r="J160" s="210" t="s">
        <v>694</v>
      </c>
      <c r="K160" s="48">
        <v>862392878</v>
      </c>
      <c r="L160" s="48">
        <v>362190138</v>
      </c>
      <c r="M160"/>
      <c r="N160"/>
      <c r="O160" s="217">
        <v>171741644</v>
      </c>
      <c r="P160" s="217">
        <v>277641099</v>
      </c>
    </row>
    <row r="161" spans="1:16">
      <c r="A161" s="27"/>
      <c r="B161" s="34" t="s">
        <v>697</v>
      </c>
      <c r="C161" s="35"/>
      <c r="D161" s="48">
        <v>7175000</v>
      </c>
      <c r="E161" s="29"/>
      <c r="F161" s="48">
        <v>7175000</v>
      </c>
      <c r="G161" s="43"/>
      <c r="J161" s="210" t="s">
        <v>695</v>
      </c>
      <c r="K161" s="48">
        <v>396340369</v>
      </c>
      <c r="L161" s="48">
        <v>424526026</v>
      </c>
      <c r="M161"/>
      <c r="N161"/>
      <c r="O161" s="217">
        <f>754273974+34029453</f>
        <v>788303427</v>
      </c>
      <c r="P161" s="217">
        <v>563503950</v>
      </c>
    </row>
    <row r="162" spans="1:16">
      <c r="A162" s="27"/>
      <c r="B162" s="34" t="s">
        <v>718</v>
      </c>
      <c r="C162" s="35"/>
      <c r="D162" s="48"/>
      <c r="E162" s="29"/>
      <c r="F162" s="48">
        <v>10000000</v>
      </c>
      <c r="G162" s="29"/>
      <c r="J162" s="210" t="s">
        <v>696</v>
      </c>
      <c r="K162" s="48"/>
      <c r="L162" s="48">
        <v>2016000000</v>
      </c>
      <c r="M162"/>
      <c r="N162"/>
      <c r="O162" s="217">
        <v>14593999</v>
      </c>
      <c r="P162" s="217">
        <v>2202868</v>
      </c>
    </row>
    <row r="163" spans="1:16">
      <c r="A163" s="27"/>
      <c r="B163" s="39"/>
      <c r="C163" s="35" t="s">
        <v>325</v>
      </c>
      <c r="D163" s="44">
        <f>SUM(D159:D162)</f>
        <v>2907603741</v>
      </c>
      <c r="E163" s="29"/>
      <c r="F163" s="44">
        <f>SUM(F159:F162)</f>
        <v>3666239081</v>
      </c>
      <c r="G163" s="29"/>
      <c r="J163" s="210"/>
      <c r="K163" s="217"/>
      <c r="L163" s="217"/>
      <c r="M163"/>
      <c r="N163"/>
      <c r="O163" s="217"/>
      <c r="P163" s="217"/>
    </row>
    <row r="164" spans="1:16">
      <c r="A164" s="27"/>
      <c r="B164" s="39"/>
      <c r="C164" s="35"/>
      <c r="D164" s="29"/>
      <c r="E164" s="44"/>
      <c r="F164" s="29"/>
      <c r="G164" s="44"/>
      <c r="J164" s="177" t="s">
        <v>376</v>
      </c>
      <c r="K164" s="218">
        <f>SUM(K159:K162)</f>
        <v>1258733247</v>
      </c>
      <c r="L164" s="218">
        <f>SUM(L159:L162)</f>
        <v>2802716164</v>
      </c>
      <c r="M164"/>
      <c r="N164"/>
      <c r="O164" s="218">
        <f>SUM(O159:O162)</f>
        <v>974639070</v>
      </c>
      <c r="P164" s="218">
        <f>SUM(P159:P162)</f>
        <v>843347917</v>
      </c>
    </row>
    <row r="165" spans="1:16">
      <c r="A165" s="27" t="s">
        <v>340</v>
      </c>
      <c r="B165" s="39" t="s">
        <v>698</v>
      </c>
      <c r="C165" s="35"/>
      <c r="D165" s="29"/>
      <c r="E165" s="44"/>
      <c r="F165" s="29"/>
      <c r="G165" s="44"/>
      <c r="J165" s="177"/>
      <c r="K165" s="44"/>
      <c r="L165" s="44"/>
    </row>
    <row r="166" spans="1:16">
      <c r="A166" s="27"/>
      <c r="B166" s="212"/>
      <c r="C166" s="251">
        <f>$J$137</f>
        <v>44286</v>
      </c>
      <c r="D166" s="251"/>
      <c r="E166" s="251"/>
      <c r="F166" s="209">
        <f>$K$137</f>
        <v>44196</v>
      </c>
      <c r="G166" s="44"/>
      <c r="J166" s="177"/>
      <c r="K166" s="44">
        <f>K164+O164</f>
        <v>2233372317</v>
      </c>
      <c r="L166" s="44">
        <f>L164+P164</f>
        <v>3646064081</v>
      </c>
    </row>
    <row r="167" spans="1:16">
      <c r="A167" s="27"/>
      <c r="B167" s="29"/>
      <c r="C167" s="29" t="s">
        <v>699</v>
      </c>
      <c r="D167" s="29" t="s">
        <v>700</v>
      </c>
      <c r="E167" s="29" t="s">
        <v>701</v>
      </c>
      <c r="F167" s="29" t="s">
        <v>701</v>
      </c>
      <c r="G167" s="44"/>
      <c r="J167" s="177"/>
      <c r="K167" s="44"/>
      <c r="L167" s="44"/>
    </row>
    <row r="168" spans="1:16">
      <c r="A168" s="27"/>
      <c r="B168" s="29"/>
      <c r="C168" s="212"/>
      <c r="D168" s="29" t="s">
        <v>702</v>
      </c>
      <c r="E168" s="29" t="s">
        <v>702</v>
      </c>
      <c r="F168" s="29" t="s">
        <v>702</v>
      </c>
      <c r="G168" s="44"/>
      <c r="J168" s="177"/>
      <c r="K168" s="44"/>
      <c r="L168" s="44"/>
    </row>
    <row r="169" spans="1:16">
      <c r="A169" s="27"/>
      <c r="B169" s="29" t="s">
        <v>703</v>
      </c>
      <c r="C169" s="29" t="s">
        <v>704</v>
      </c>
      <c r="D169" s="103">
        <f>'[2]BS Consol 30-06-2020'!D96</f>
        <v>0</v>
      </c>
      <c r="E169" s="103">
        <v>400000000</v>
      </c>
      <c r="F169" s="103">
        <v>400000000</v>
      </c>
      <c r="G169" s="44"/>
      <c r="J169" s="177"/>
      <c r="K169" s="44"/>
      <c r="L169" s="44"/>
    </row>
    <row r="170" spans="1:16">
      <c r="A170" s="27"/>
      <c r="B170" s="29" t="s">
        <v>677</v>
      </c>
      <c r="C170" s="29" t="s">
        <v>704</v>
      </c>
      <c r="D170" s="103">
        <v>960655022</v>
      </c>
      <c r="E170" s="103">
        <v>960655022</v>
      </c>
      <c r="F170" s="103">
        <v>960655022</v>
      </c>
      <c r="G170" s="44"/>
      <c r="J170" s="177"/>
      <c r="K170" s="44"/>
      <c r="L170" s="44"/>
    </row>
    <row r="171" spans="1:16" ht="15.75" thickBot="1">
      <c r="A171" s="27"/>
      <c r="B171" s="212"/>
      <c r="C171" s="212"/>
      <c r="D171" s="213">
        <f>SUM(D169:D170)</f>
        <v>960655022</v>
      </c>
      <c r="E171" s="213">
        <f>SUM(E169:E170)</f>
        <v>1360655022</v>
      </c>
      <c r="F171" s="213">
        <f>SUM(F169:F170)</f>
        <v>1360655022</v>
      </c>
      <c r="G171" s="44"/>
      <c r="J171" s="177"/>
      <c r="K171" s="44"/>
      <c r="L171" s="44"/>
    </row>
    <row r="172" spans="1:16" ht="15.75" thickTop="1">
      <c r="A172" s="27"/>
      <c r="B172" s="39"/>
      <c r="C172" s="35"/>
      <c r="D172" s="29"/>
      <c r="E172" s="44"/>
      <c r="F172" s="29"/>
      <c r="G172" s="44"/>
      <c r="J172" s="177"/>
      <c r="K172" s="44"/>
      <c r="L172" s="44"/>
    </row>
    <row r="173" spans="1:16">
      <c r="A173" s="27" t="s">
        <v>341</v>
      </c>
      <c r="B173" s="39" t="s">
        <v>342</v>
      </c>
      <c r="C173" s="49"/>
      <c r="D173" s="50"/>
      <c r="E173" s="52"/>
      <c r="F173" s="53"/>
      <c r="G173" s="52"/>
      <c r="H173" s="51"/>
    </row>
    <row r="174" spans="1:16">
      <c r="A174" s="27"/>
      <c r="B174" s="39"/>
      <c r="C174" s="49"/>
      <c r="D174" s="168">
        <f>$J$137</f>
        <v>44286</v>
      </c>
      <c r="E174" s="29"/>
      <c r="F174" s="168">
        <f>$K$137</f>
        <v>44196</v>
      </c>
      <c r="G174" s="29"/>
      <c r="H174" s="51"/>
    </row>
    <row r="175" spans="1:16">
      <c r="A175" s="29"/>
      <c r="B175" s="34" t="s">
        <v>343</v>
      </c>
      <c r="C175" s="49"/>
      <c r="D175" s="48">
        <v>129436746</v>
      </c>
      <c r="E175" s="29"/>
      <c r="F175" s="48">
        <v>129436746</v>
      </c>
      <c r="G175" s="29"/>
      <c r="H175" s="51"/>
    </row>
    <row r="176" spans="1:16">
      <c r="A176" s="54"/>
      <c r="B176" s="34" t="s">
        <v>680</v>
      </c>
      <c r="C176" s="29"/>
      <c r="D176" s="48"/>
      <c r="E176" s="29"/>
      <c r="F176" s="48">
        <v>3221115</v>
      </c>
      <c r="G176" s="29"/>
    </row>
    <row r="177" spans="1:7">
      <c r="A177" s="54"/>
      <c r="B177" s="34" t="s">
        <v>709</v>
      </c>
      <c r="C177" s="29"/>
      <c r="D177" s="48">
        <v>3000000</v>
      </c>
      <c r="E177" s="103"/>
      <c r="F177" s="48">
        <v>3000000</v>
      </c>
      <c r="G177" s="29"/>
    </row>
    <row r="178" spans="1:7">
      <c r="A178" s="54"/>
      <c r="B178" s="34"/>
      <c r="C178" s="35" t="s">
        <v>325</v>
      </c>
      <c r="D178" s="44">
        <f>SUM(D175:D177)</f>
        <v>132436746</v>
      </c>
      <c r="E178" s="29"/>
      <c r="F178" s="44">
        <f>SUM(F175:F177)</f>
        <v>135657861</v>
      </c>
      <c r="G178" s="29"/>
    </row>
    <row r="179" spans="1:7">
      <c r="A179" s="54"/>
      <c r="B179" s="34"/>
      <c r="C179" s="29"/>
      <c r="D179" s="29"/>
      <c r="E179" s="29"/>
      <c r="F179" s="29"/>
      <c r="G179" s="30"/>
    </row>
    <row r="180" spans="1:7">
      <c r="A180" s="27" t="s">
        <v>344</v>
      </c>
      <c r="B180" s="39" t="s">
        <v>345</v>
      </c>
      <c r="C180" s="29"/>
      <c r="D180" s="29"/>
      <c r="E180" s="52"/>
      <c r="F180" s="29"/>
      <c r="G180" s="52"/>
    </row>
    <row r="181" spans="1:7">
      <c r="A181" s="27"/>
      <c r="B181" s="39"/>
      <c r="C181" s="29"/>
      <c r="D181" s="168">
        <f>$J$137</f>
        <v>44286</v>
      </c>
      <c r="E181" s="29"/>
      <c r="F181" s="168">
        <f>$K$137</f>
        <v>44196</v>
      </c>
      <c r="G181" s="29"/>
    </row>
    <row r="182" spans="1:7">
      <c r="A182" s="54"/>
      <c r="B182" s="34" t="s">
        <v>346</v>
      </c>
      <c r="C182" s="29"/>
      <c r="D182" s="48">
        <v>0</v>
      </c>
      <c r="E182" s="29"/>
      <c r="F182" s="48">
        <v>0</v>
      </c>
      <c r="G182" s="29"/>
    </row>
    <row r="183" spans="1:7">
      <c r="A183" s="54"/>
      <c r="B183" s="34" t="s">
        <v>347</v>
      </c>
      <c r="C183" s="29"/>
      <c r="D183" s="48">
        <v>0</v>
      </c>
      <c r="E183" s="29"/>
      <c r="F183" s="48">
        <v>0</v>
      </c>
      <c r="G183" s="29"/>
    </row>
    <row r="184" spans="1:7">
      <c r="A184" s="54"/>
      <c r="B184" s="34"/>
      <c r="C184" s="35" t="s">
        <v>325</v>
      </c>
      <c r="D184" s="44">
        <f>SUM(D182:D183)</f>
        <v>0</v>
      </c>
      <c r="E184" s="29"/>
      <c r="F184" s="44">
        <f>SUM(F182:F183)</f>
        <v>0</v>
      </c>
      <c r="G184" s="29"/>
    </row>
    <row r="185" spans="1:7">
      <c r="A185" s="54"/>
      <c r="B185" s="34"/>
      <c r="C185" s="29"/>
      <c r="D185" s="29"/>
      <c r="E185" s="29"/>
      <c r="F185" s="29"/>
      <c r="G185" s="30"/>
    </row>
    <row r="186" spans="1:7">
      <c r="A186" s="27" t="s">
        <v>348</v>
      </c>
      <c r="B186" s="39" t="s">
        <v>349</v>
      </c>
      <c r="C186" s="29"/>
      <c r="D186" s="29"/>
      <c r="E186" s="29"/>
      <c r="F186" s="29"/>
      <c r="G186" s="30"/>
    </row>
    <row r="187" spans="1:7">
      <c r="A187" s="27"/>
      <c r="B187" s="39"/>
      <c r="C187" s="29"/>
      <c r="D187" s="168">
        <f>$J$137</f>
        <v>44286</v>
      </c>
      <c r="E187" s="29"/>
      <c r="F187" s="168">
        <f>$K$137</f>
        <v>44196</v>
      </c>
      <c r="G187" s="29"/>
    </row>
    <row r="188" spans="1:7">
      <c r="A188" s="27"/>
      <c r="B188" s="34" t="s">
        <v>350</v>
      </c>
      <c r="C188" s="29"/>
      <c r="D188" s="48">
        <v>0</v>
      </c>
      <c r="E188" s="29"/>
      <c r="F188" s="48">
        <v>0</v>
      </c>
      <c r="G188" s="29"/>
    </row>
    <row r="189" spans="1:7">
      <c r="A189" s="27"/>
      <c r="B189" s="34" t="s">
        <v>351</v>
      </c>
      <c r="C189" s="29"/>
      <c r="D189" s="48">
        <v>0</v>
      </c>
      <c r="E189" s="29"/>
      <c r="F189" s="48">
        <v>0</v>
      </c>
      <c r="G189" s="29"/>
    </row>
    <row r="190" spans="1:7">
      <c r="A190" s="27"/>
      <c r="B190" s="34"/>
      <c r="C190" s="35" t="s">
        <v>325</v>
      </c>
      <c r="D190" s="44">
        <f>SUM(D188:D189)</f>
        <v>0</v>
      </c>
      <c r="E190" s="29"/>
      <c r="F190" s="44">
        <f>SUM(F188:F189)</f>
        <v>0</v>
      </c>
      <c r="G190" s="29"/>
    </row>
    <row r="191" spans="1:7">
      <c r="A191" s="54"/>
      <c r="B191" s="34"/>
      <c r="C191" s="29"/>
      <c r="D191" s="29"/>
      <c r="E191" s="29"/>
      <c r="F191" s="29"/>
      <c r="G191" s="30"/>
    </row>
    <row r="192" spans="1:7">
      <c r="A192" s="27" t="s">
        <v>352</v>
      </c>
      <c r="B192" s="39" t="s">
        <v>353</v>
      </c>
      <c r="C192" s="29"/>
      <c r="D192" s="29"/>
      <c r="E192" s="29"/>
      <c r="F192" s="29"/>
      <c r="G192" s="30"/>
    </row>
    <row r="193" spans="1:7">
      <c r="A193" s="54"/>
      <c r="B193" s="34"/>
      <c r="C193" s="29"/>
      <c r="D193" s="55" t="s">
        <v>354</v>
      </c>
      <c r="E193" s="29"/>
      <c r="F193" s="55" t="s">
        <v>355</v>
      </c>
      <c r="G193" s="29"/>
    </row>
    <row r="194" spans="1:7">
      <c r="A194" s="54"/>
      <c r="B194" s="39" t="s">
        <v>356</v>
      </c>
      <c r="C194" s="29"/>
      <c r="D194" s="29"/>
      <c r="E194" s="29"/>
      <c r="F194" s="30"/>
      <c r="G194" s="29"/>
    </row>
    <row r="195" spans="1:7">
      <c r="A195" s="54"/>
      <c r="B195" s="29" t="s">
        <v>746</v>
      </c>
      <c r="C195" s="29"/>
      <c r="D195" s="30">
        <v>233608600</v>
      </c>
      <c r="E195" s="29"/>
      <c r="F195" s="30">
        <v>233608600</v>
      </c>
      <c r="G195" s="29"/>
    </row>
    <row r="196" spans="1:7">
      <c r="A196" s="54"/>
      <c r="B196" s="29" t="s">
        <v>357</v>
      </c>
      <c r="C196" s="29"/>
      <c r="D196" s="30">
        <f>[3]CDKT!D43-D195</f>
        <v>-386685040</v>
      </c>
      <c r="E196" s="29"/>
      <c r="F196" s="30">
        <f>D196</f>
        <v>-386685040</v>
      </c>
      <c r="G196" s="29"/>
    </row>
    <row r="197" spans="1:7">
      <c r="A197" s="54"/>
      <c r="B197" s="29" t="s">
        <v>358</v>
      </c>
      <c r="C197" s="29"/>
      <c r="D197" s="30">
        <v>0</v>
      </c>
      <c r="E197" s="29"/>
      <c r="F197" s="30">
        <f>D197</f>
        <v>0</v>
      </c>
      <c r="G197" s="29"/>
    </row>
    <row r="198" spans="1:7">
      <c r="A198" s="54"/>
      <c r="B198" s="39" t="s">
        <v>747</v>
      </c>
      <c r="C198" s="29"/>
      <c r="D198" s="44">
        <f>D195+D196-D197</f>
        <v>-153076440</v>
      </c>
      <c r="E198" s="29"/>
      <c r="F198" s="56">
        <f>D198</f>
        <v>-153076440</v>
      </c>
      <c r="G198" s="29"/>
    </row>
    <row r="199" spans="1:7">
      <c r="A199" s="54"/>
      <c r="B199" s="29"/>
      <c r="C199" s="29"/>
      <c r="D199" s="29"/>
      <c r="E199" s="29"/>
      <c r="F199" s="29"/>
      <c r="G199" s="30"/>
    </row>
    <row r="200" spans="1:7">
      <c r="A200" s="54"/>
      <c r="B200" s="39" t="s">
        <v>359</v>
      </c>
      <c r="C200" s="29"/>
      <c r="D200" s="29"/>
      <c r="E200" s="29"/>
      <c r="F200" s="29"/>
      <c r="G200" s="30"/>
    </row>
    <row r="201" spans="1:7">
      <c r="A201" s="54"/>
      <c r="B201" s="29" t="s">
        <v>746</v>
      </c>
      <c r="C201" s="29"/>
      <c r="D201" s="30">
        <v>-138780818</v>
      </c>
      <c r="E201" s="29"/>
      <c r="F201" s="30">
        <v>-138780818</v>
      </c>
      <c r="G201" s="29"/>
    </row>
    <row r="202" spans="1:7">
      <c r="A202" s="54"/>
      <c r="B202" s="29" t="s">
        <v>360</v>
      </c>
      <c r="C202" s="29"/>
      <c r="D202" s="30">
        <f>-153076440+138780818</f>
        <v>-14295622</v>
      </c>
      <c r="E202" s="29"/>
      <c r="F202" s="30"/>
      <c r="G202" s="29"/>
    </row>
    <row r="203" spans="1:7">
      <c r="A203" s="54"/>
      <c r="B203" s="29" t="s">
        <v>361</v>
      </c>
      <c r="C203" s="29"/>
      <c r="D203" s="30">
        <v>0</v>
      </c>
      <c r="E203" s="29"/>
      <c r="F203" s="30">
        <f>D203</f>
        <v>0</v>
      </c>
      <c r="G203" s="29"/>
    </row>
    <row r="204" spans="1:7">
      <c r="A204" s="54"/>
      <c r="B204" s="39" t="s">
        <v>747</v>
      </c>
      <c r="C204" s="29"/>
      <c r="D204" s="57">
        <f>D201+D202+D203</f>
        <v>-153076440</v>
      </c>
      <c r="E204" s="29"/>
      <c r="F204" s="56">
        <f>D204</f>
        <v>-153076440</v>
      </c>
      <c r="G204" s="29"/>
    </row>
    <row r="205" spans="1:7">
      <c r="A205" s="54"/>
      <c r="B205" s="29"/>
      <c r="C205" s="29"/>
      <c r="D205" s="29"/>
      <c r="E205" s="29"/>
      <c r="F205" s="29"/>
      <c r="G205" s="30"/>
    </row>
    <row r="206" spans="1:7">
      <c r="A206" s="54"/>
      <c r="B206" s="39" t="s">
        <v>362</v>
      </c>
      <c r="C206" s="29"/>
      <c r="D206" s="29"/>
      <c r="E206" s="29"/>
      <c r="F206" s="29"/>
      <c r="G206" s="30"/>
    </row>
    <row r="207" spans="1:7">
      <c r="A207" s="54"/>
      <c r="B207" s="39" t="s">
        <v>746</v>
      </c>
      <c r="C207" s="29"/>
      <c r="D207" s="44">
        <f>D195+D201</f>
        <v>94827782</v>
      </c>
      <c r="E207" s="29"/>
      <c r="F207" s="44">
        <f>D207</f>
        <v>94827782</v>
      </c>
      <c r="G207" s="29"/>
    </row>
    <row r="208" spans="1:7">
      <c r="A208" s="54"/>
      <c r="B208" s="39" t="s">
        <v>747</v>
      </c>
      <c r="C208" s="29"/>
      <c r="D208" s="44">
        <f>D198+D204</f>
        <v>-306152880</v>
      </c>
      <c r="E208" s="29"/>
      <c r="F208" s="56">
        <f>D208</f>
        <v>-306152880</v>
      </c>
      <c r="G208" s="29"/>
    </row>
    <row r="209" spans="1:7">
      <c r="A209" s="54"/>
      <c r="B209" s="29"/>
      <c r="C209" s="29"/>
      <c r="D209" s="29"/>
      <c r="E209" s="29"/>
      <c r="F209" s="29"/>
      <c r="G209" s="30"/>
    </row>
    <row r="210" spans="1:7">
      <c r="A210" s="27" t="s">
        <v>294</v>
      </c>
      <c r="B210" s="39" t="s">
        <v>363</v>
      </c>
      <c r="C210" s="29"/>
      <c r="D210" s="29"/>
      <c r="E210" s="29"/>
      <c r="F210" s="29"/>
      <c r="G210" s="30"/>
    </row>
    <row r="211" spans="1:7">
      <c r="A211" s="54"/>
      <c r="B211" s="29"/>
      <c r="C211" s="29"/>
      <c r="D211" s="29"/>
      <c r="E211" s="29"/>
      <c r="F211" s="29"/>
      <c r="G211" s="30"/>
    </row>
    <row r="212" spans="1:7">
      <c r="A212" s="27" t="s">
        <v>315</v>
      </c>
      <c r="B212" s="39" t="s">
        <v>364</v>
      </c>
      <c r="C212" s="29"/>
      <c r="D212" s="29"/>
      <c r="E212" s="29"/>
      <c r="F212" s="29"/>
      <c r="G212" s="30"/>
    </row>
    <row r="213" spans="1:7">
      <c r="A213" s="54"/>
      <c r="B213" s="29"/>
      <c r="C213" s="29"/>
      <c r="D213" s="29"/>
      <c r="E213" s="29"/>
      <c r="F213" s="29"/>
      <c r="G213" s="30"/>
    </row>
    <row r="214" spans="1:7">
      <c r="A214" s="27" t="s">
        <v>365</v>
      </c>
      <c r="B214" s="39" t="s">
        <v>366</v>
      </c>
      <c r="C214" s="29"/>
      <c r="D214" s="29"/>
      <c r="E214" s="29"/>
      <c r="F214" s="29"/>
      <c r="G214" s="30"/>
    </row>
    <row r="215" spans="1:7">
      <c r="A215" s="54"/>
      <c r="B215" s="29"/>
      <c r="C215" s="29"/>
      <c r="D215" s="29"/>
      <c r="E215" s="29"/>
      <c r="F215" s="29"/>
      <c r="G215" s="30"/>
    </row>
    <row r="216" spans="1:7">
      <c r="A216" s="27" t="s">
        <v>367</v>
      </c>
      <c r="B216" s="39" t="s">
        <v>368</v>
      </c>
      <c r="C216" s="29"/>
      <c r="D216" s="29"/>
      <c r="E216" s="29"/>
      <c r="F216" s="29"/>
      <c r="G216" s="30"/>
    </row>
    <row r="217" spans="1:7" ht="26.25">
      <c r="A217" s="54"/>
      <c r="B217" s="29"/>
      <c r="C217" s="58" t="s">
        <v>369</v>
      </c>
      <c r="D217" s="251">
        <f>$J$137</f>
        <v>44286</v>
      </c>
      <c r="E217" s="251"/>
      <c r="F217" s="168">
        <f>$K$137</f>
        <v>44196</v>
      </c>
      <c r="G217" s="170"/>
    </row>
    <row r="218" spans="1:7">
      <c r="A218" s="54"/>
      <c r="B218" s="29"/>
      <c r="C218" s="59"/>
      <c r="D218" s="32" t="s">
        <v>328</v>
      </c>
      <c r="E218" s="32" t="s">
        <v>329</v>
      </c>
      <c r="F218" s="148" t="s">
        <v>329</v>
      </c>
      <c r="G218" s="158"/>
    </row>
    <row r="219" spans="1:7">
      <c r="A219" s="27" t="s">
        <v>370</v>
      </c>
      <c r="B219" s="39" t="s">
        <v>371</v>
      </c>
      <c r="C219" s="60">
        <f>SUM(C220:C220)</f>
        <v>0</v>
      </c>
      <c r="D219" s="56">
        <f>SUM(D220:D220)</f>
        <v>0</v>
      </c>
      <c r="E219" s="56">
        <f>SUM(E220:E220)</f>
        <v>0</v>
      </c>
      <c r="F219" s="56">
        <f>SUM(F220:F220)</f>
        <v>0</v>
      </c>
      <c r="G219" s="56"/>
    </row>
    <row r="220" spans="1:7">
      <c r="A220" s="39"/>
      <c r="B220" s="29"/>
      <c r="C220" s="61"/>
      <c r="D220" s="30"/>
      <c r="E220" s="30"/>
      <c r="F220" s="30"/>
      <c r="G220" s="30"/>
    </row>
    <row r="221" spans="1:7">
      <c r="A221" s="39"/>
      <c r="B221" s="29"/>
      <c r="C221" s="29"/>
      <c r="D221" s="30"/>
      <c r="E221" s="30"/>
      <c r="F221" s="30"/>
      <c r="G221" s="30"/>
    </row>
    <row r="222" spans="1:7">
      <c r="A222" s="27" t="s">
        <v>372</v>
      </c>
      <c r="B222" s="39" t="s">
        <v>373</v>
      </c>
      <c r="C222" s="62">
        <f>SUM(C223:C223)</f>
        <v>0</v>
      </c>
      <c r="D222" s="56">
        <f>SUM(D223:D223)</f>
        <v>0</v>
      </c>
      <c r="E222" s="56">
        <f>SUM(E223:E223)</f>
        <v>48000000000</v>
      </c>
      <c r="F222" s="56">
        <f>SUM(F223:F223)</f>
        <v>48000000000</v>
      </c>
      <c r="G222" s="56"/>
    </row>
    <row r="223" spans="1:7">
      <c r="A223" s="54"/>
      <c r="B223" s="219" t="s">
        <v>719</v>
      </c>
      <c r="C223" s="61"/>
      <c r="D223" s="30"/>
      <c r="E223" s="30">
        <f>CDKT!D54</f>
        <v>48000000000</v>
      </c>
      <c r="F223" s="30">
        <f>CDKT!E54</f>
        <v>48000000000</v>
      </c>
      <c r="G223" s="30"/>
    </row>
    <row r="224" spans="1:7">
      <c r="A224" s="54"/>
      <c r="B224" s="29"/>
      <c r="C224" s="61"/>
      <c r="D224" s="29"/>
      <c r="E224" s="29"/>
      <c r="F224" s="30"/>
      <c r="G224" s="30"/>
    </row>
    <row r="225" spans="1:7">
      <c r="A225" s="27" t="s">
        <v>374</v>
      </c>
      <c r="B225" s="39" t="s">
        <v>375</v>
      </c>
      <c r="C225" s="61"/>
      <c r="D225" s="29"/>
      <c r="E225" s="57">
        <f>CDKT!D55</f>
        <v>0</v>
      </c>
      <c r="F225" s="57">
        <f>CDKT!E55</f>
        <v>0</v>
      </c>
      <c r="G225" s="57"/>
    </row>
    <row r="226" spans="1:7">
      <c r="A226" s="27"/>
      <c r="B226" s="39" t="s">
        <v>376</v>
      </c>
      <c r="C226" s="61"/>
      <c r="D226" s="29"/>
      <c r="E226" s="57">
        <f>E219+E222+E225</f>
        <v>48000000000</v>
      </c>
      <c r="F226" s="57">
        <f>F219+F222+F225</f>
        <v>48000000000</v>
      </c>
      <c r="G226" s="57"/>
    </row>
    <row r="227" spans="1:7">
      <c r="A227" s="54"/>
      <c r="B227" s="29"/>
      <c r="C227" s="29"/>
      <c r="D227" s="29"/>
      <c r="E227" s="29"/>
      <c r="F227" s="29"/>
      <c r="G227" s="30"/>
    </row>
    <row r="228" spans="1:7">
      <c r="A228" s="27" t="s">
        <v>377</v>
      </c>
      <c r="B228" s="39" t="s">
        <v>378</v>
      </c>
      <c r="C228" s="29"/>
      <c r="D228" s="29"/>
      <c r="E228" s="29"/>
      <c r="F228" s="29"/>
      <c r="G228" s="30"/>
    </row>
    <row r="229" spans="1:7">
      <c r="A229" s="54"/>
      <c r="B229" s="29"/>
      <c r="C229" s="29"/>
      <c r="D229" s="29"/>
      <c r="E229" s="29"/>
      <c r="F229" s="29"/>
      <c r="G229" s="30"/>
    </row>
    <row r="230" spans="1:7">
      <c r="A230" s="27" t="s">
        <v>379</v>
      </c>
      <c r="B230" s="39" t="s">
        <v>380</v>
      </c>
      <c r="C230" s="29"/>
      <c r="D230" s="29"/>
      <c r="E230" s="29"/>
      <c r="F230" s="29"/>
      <c r="G230" s="30"/>
    </row>
    <row r="231" spans="1:7">
      <c r="A231" s="54"/>
      <c r="B231" s="29"/>
      <c r="C231" s="29"/>
      <c r="D231" s="168">
        <f>$J$137</f>
        <v>44286</v>
      </c>
      <c r="E231" s="29"/>
      <c r="F231" s="168">
        <f>$K$137</f>
        <v>44196</v>
      </c>
      <c r="G231" s="6"/>
    </row>
    <row r="232" spans="1:7">
      <c r="A232" s="54"/>
      <c r="B232" s="29" t="s">
        <v>380</v>
      </c>
      <c r="C232" s="29"/>
      <c r="D232" s="43">
        <f>CDKT!D57</f>
        <v>3300006</v>
      </c>
      <c r="F232" s="43">
        <f>CDKT!E57</f>
        <v>21365445</v>
      </c>
      <c r="G232" s="6"/>
    </row>
    <row r="233" spans="1:7">
      <c r="A233" s="54"/>
      <c r="B233" s="29"/>
      <c r="C233" s="35" t="s">
        <v>325</v>
      </c>
      <c r="D233" s="57">
        <f>SUM(D232)</f>
        <v>3300006</v>
      </c>
      <c r="F233" s="56">
        <f>SUM(F232)</f>
        <v>21365445</v>
      </c>
      <c r="G233" s="6"/>
    </row>
    <row r="234" spans="1:7">
      <c r="A234" s="54"/>
      <c r="B234" s="29"/>
      <c r="C234" s="35"/>
      <c r="D234" s="35"/>
      <c r="E234" s="57"/>
      <c r="F234" s="29"/>
      <c r="G234" s="56"/>
    </row>
    <row r="235" spans="1:7">
      <c r="A235" s="27" t="s">
        <v>381</v>
      </c>
      <c r="B235" s="39" t="s">
        <v>382</v>
      </c>
      <c r="C235" s="35"/>
      <c r="D235" s="35"/>
      <c r="E235" s="57"/>
      <c r="F235" s="29"/>
      <c r="G235" s="56"/>
    </row>
    <row r="236" spans="1:7">
      <c r="A236" s="27"/>
      <c r="B236" s="39"/>
      <c r="C236" s="35"/>
      <c r="D236" s="168">
        <f>$J$137</f>
        <v>44286</v>
      </c>
      <c r="E236" s="29"/>
      <c r="F236" s="168">
        <f>$K$137</f>
        <v>44196</v>
      </c>
    </row>
    <row r="237" spans="1:7">
      <c r="A237" s="27"/>
      <c r="B237" s="29" t="s">
        <v>622</v>
      </c>
      <c r="C237" s="35"/>
      <c r="D237" s="43">
        <v>19857709</v>
      </c>
      <c r="F237" s="43">
        <v>24000000</v>
      </c>
    </row>
    <row r="238" spans="1:7">
      <c r="A238" s="54"/>
      <c r="B238" s="29" t="s">
        <v>383</v>
      </c>
      <c r="C238" s="35"/>
      <c r="D238" s="43">
        <v>90950588</v>
      </c>
      <c r="E238" s="29"/>
      <c r="F238" s="43">
        <v>636825596</v>
      </c>
    </row>
    <row r="239" spans="1:7">
      <c r="A239" s="54"/>
      <c r="B239" s="29" t="s">
        <v>384</v>
      </c>
      <c r="C239" s="35"/>
      <c r="D239" s="43">
        <v>25164130</v>
      </c>
      <c r="E239" s="29"/>
      <c r="F239" s="43">
        <v>41726655</v>
      </c>
    </row>
    <row r="240" spans="1:7">
      <c r="A240" s="54"/>
      <c r="B240" s="29"/>
      <c r="C240" s="35" t="s">
        <v>325</v>
      </c>
      <c r="D240" s="57">
        <f>SUM(D237:D239)</f>
        <v>135972427</v>
      </c>
      <c r="E240" s="39"/>
      <c r="F240" s="57">
        <f>SUM(F237:F239)</f>
        <v>702552251</v>
      </c>
    </row>
    <row r="241" spans="1:7">
      <c r="A241" s="54"/>
      <c r="B241" s="29"/>
      <c r="C241" s="29"/>
      <c r="D241" s="29"/>
      <c r="E241" s="29"/>
      <c r="F241" s="29"/>
      <c r="G241" s="30"/>
    </row>
    <row r="242" spans="1:7">
      <c r="A242" s="27" t="s">
        <v>385</v>
      </c>
      <c r="B242" s="39" t="s">
        <v>386</v>
      </c>
      <c r="C242" s="29"/>
      <c r="D242" s="29"/>
      <c r="E242" s="29"/>
      <c r="F242" s="29"/>
      <c r="G242" s="30"/>
    </row>
    <row r="243" spans="1:7">
      <c r="A243" s="27"/>
      <c r="B243" s="29"/>
      <c r="C243" s="29"/>
      <c r="D243" s="168">
        <f>$J$137</f>
        <v>44286</v>
      </c>
      <c r="E243" s="29"/>
      <c r="F243" s="168">
        <f>$K$137</f>
        <v>44196</v>
      </c>
    </row>
    <row r="244" spans="1:7">
      <c r="A244" s="27"/>
      <c r="B244" s="29" t="s">
        <v>681</v>
      </c>
      <c r="C244" s="29"/>
      <c r="D244" s="43">
        <v>41250069</v>
      </c>
      <c r="E244" s="29"/>
      <c r="F244" s="43">
        <v>27500070</v>
      </c>
    </row>
    <row r="245" spans="1:7">
      <c r="A245" s="27"/>
      <c r="B245" s="29" t="s">
        <v>720</v>
      </c>
      <c r="C245" s="29"/>
      <c r="D245" s="43">
        <v>-55253695</v>
      </c>
      <c r="E245" s="29"/>
      <c r="F245" s="43">
        <v>94557260</v>
      </c>
    </row>
    <row r="246" spans="1:7">
      <c r="A246" s="27"/>
      <c r="B246" s="29" t="s">
        <v>686</v>
      </c>
      <c r="C246" s="29"/>
      <c r="D246" s="43"/>
      <c r="E246" s="29"/>
      <c r="F246" s="43"/>
    </row>
    <row r="247" spans="1:7">
      <c r="A247" s="27"/>
      <c r="B247" s="29"/>
      <c r="C247" s="35" t="s">
        <v>325</v>
      </c>
      <c r="D247" s="57">
        <f>SUM(D244:D246)</f>
        <v>-14003626</v>
      </c>
      <c r="E247" s="29"/>
      <c r="F247" s="57">
        <f>SUM(F244:F246)</f>
        <v>122057330</v>
      </c>
    </row>
    <row r="248" spans="1:7">
      <c r="A248" s="27"/>
      <c r="B248" s="29"/>
      <c r="C248" s="35"/>
      <c r="D248" s="29"/>
      <c r="E248" s="57"/>
      <c r="F248" s="29"/>
      <c r="G248" s="56"/>
    </row>
    <row r="249" spans="1:7">
      <c r="A249" s="27" t="s">
        <v>387</v>
      </c>
      <c r="B249" s="39" t="s">
        <v>388</v>
      </c>
      <c r="C249" s="35"/>
      <c r="D249" s="29"/>
      <c r="E249" s="57"/>
      <c r="F249" s="29"/>
      <c r="G249" s="56"/>
    </row>
    <row r="250" spans="1:7">
      <c r="A250" s="27"/>
      <c r="B250" s="39"/>
      <c r="C250" s="35"/>
      <c r="D250" s="168">
        <f>$J$137</f>
        <v>44286</v>
      </c>
      <c r="E250" s="29"/>
      <c r="F250" s="168">
        <f>$K$137</f>
        <v>44196</v>
      </c>
    </row>
    <row r="251" spans="1:7">
      <c r="A251" s="27"/>
      <c r="B251" s="29" t="s">
        <v>389</v>
      </c>
      <c r="C251" s="35"/>
      <c r="D251" s="43">
        <v>288146505</v>
      </c>
      <c r="E251" s="29"/>
      <c r="F251" s="43">
        <v>269683413</v>
      </c>
    </row>
    <row r="252" spans="1:7">
      <c r="A252" s="27"/>
      <c r="B252" s="29" t="s">
        <v>390</v>
      </c>
      <c r="C252" s="35"/>
      <c r="D252" s="43"/>
      <c r="E252" s="29"/>
      <c r="F252" s="43"/>
    </row>
    <row r="253" spans="1:7">
      <c r="A253" s="27"/>
      <c r="B253" s="29" t="s">
        <v>391</v>
      </c>
      <c r="C253" s="35"/>
      <c r="D253" s="43"/>
      <c r="E253" s="29"/>
      <c r="F253" s="43"/>
    </row>
    <row r="254" spans="1:7">
      <c r="A254" s="27"/>
      <c r="B254" s="29" t="s">
        <v>392</v>
      </c>
      <c r="C254" s="35"/>
      <c r="D254" s="43">
        <f>20000000+1667449+11008225+10109950+1211454+3173146</f>
        <v>47170224</v>
      </c>
      <c r="E254" s="29"/>
      <c r="F254" s="43">
        <v>23846618</v>
      </c>
    </row>
    <row r="255" spans="1:7">
      <c r="A255" s="27"/>
      <c r="B255" s="29" t="s">
        <v>393</v>
      </c>
      <c r="C255" s="29"/>
      <c r="D255" s="43"/>
      <c r="E255" s="29"/>
      <c r="F255" s="43"/>
    </row>
    <row r="256" spans="1:7">
      <c r="A256" s="27"/>
      <c r="B256" s="29"/>
      <c r="C256" s="35" t="s">
        <v>325</v>
      </c>
      <c r="D256" s="57">
        <f>SUM(D251:D255)</f>
        <v>335316729</v>
      </c>
      <c r="E256" s="29"/>
      <c r="F256" s="57">
        <f>SUM(F251:F255)</f>
        <v>293530031</v>
      </c>
    </row>
    <row r="257" spans="1:7">
      <c r="A257" s="27"/>
      <c r="B257" s="29"/>
      <c r="C257" s="35"/>
      <c r="D257" s="57"/>
      <c r="E257" s="29"/>
      <c r="F257" s="57"/>
    </row>
    <row r="258" spans="1:7">
      <c r="A258" s="27"/>
      <c r="B258" s="39" t="s">
        <v>721</v>
      </c>
      <c r="C258" s="29"/>
      <c r="D258" s="29"/>
      <c r="E258" s="29"/>
      <c r="F258" s="29"/>
    </row>
    <row r="259" spans="1:7">
      <c r="A259" s="27"/>
      <c r="B259"/>
      <c r="C259"/>
      <c r="D259" s="215">
        <f>$J$137</f>
        <v>44286</v>
      </c>
      <c r="E259" s="29"/>
      <c r="F259" s="215">
        <f>$K$137</f>
        <v>44196</v>
      </c>
    </row>
    <row r="260" spans="1:7">
      <c r="A260" s="27"/>
      <c r="B260" s="29" t="s">
        <v>635</v>
      </c>
      <c r="C260"/>
      <c r="D260" s="43">
        <f>CDKT!D74</f>
        <v>769308821</v>
      </c>
      <c r="E260" s="43"/>
      <c r="F260" s="43">
        <f>CDKT!E74</f>
        <v>1166339536</v>
      </c>
    </row>
    <row r="261" spans="1:7">
      <c r="A261" s="27"/>
      <c r="B261" s="29"/>
      <c r="C261" s="35"/>
      <c r="D261" s="57"/>
      <c r="E261" s="29"/>
      <c r="F261" s="57"/>
    </row>
    <row r="262" spans="1:7">
      <c r="A262" s="27" t="s">
        <v>394</v>
      </c>
      <c r="B262" s="39" t="s">
        <v>395</v>
      </c>
      <c r="C262" s="29"/>
      <c r="D262" s="29"/>
      <c r="E262" s="29"/>
      <c r="F262" s="29"/>
      <c r="G262" s="30"/>
    </row>
    <row r="263" spans="1:7">
      <c r="A263" s="27"/>
      <c r="B263" s="29"/>
      <c r="C263" s="29"/>
      <c r="D263" s="29"/>
      <c r="E263" s="29"/>
      <c r="F263" s="29"/>
      <c r="G263" s="30"/>
    </row>
    <row r="264" spans="1:7">
      <c r="A264" s="27" t="s">
        <v>396</v>
      </c>
      <c r="B264" s="39" t="s">
        <v>397</v>
      </c>
      <c r="C264" s="29"/>
      <c r="D264" s="29"/>
      <c r="E264" s="29"/>
      <c r="F264" s="29"/>
      <c r="G264" s="30"/>
    </row>
    <row r="265" spans="1:7">
      <c r="A265" s="27"/>
      <c r="B265" s="29"/>
      <c r="C265" s="29"/>
      <c r="D265" s="29"/>
      <c r="E265" s="29"/>
      <c r="F265" s="29"/>
      <c r="G265" s="30"/>
    </row>
    <row r="266" spans="1:7">
      <c r="A266" s="27" t="s">
        <v>398</v>
      </c>
      <c r="B266" s="39" t="s">
        <v>399</v>
      </c>
      <c r="C266" s="29"/>
      <c r="D266" s="29"/>
      <c r="E266" s="29"/>
      <c r="F266" s="29"/>
      <c r="G266" s="30"/>
    </row>
    <row r="267" spans="1:7">
      <c r="A267" s="27"/>
      <c r="B267" s="39"/>
      <c r="C267" s="29"/>
      <c r="D267" s="168">
        <f>$J$137</f>
        <v>44286</v>
      </c>
      <c r="E267" s="29"/>
      <c r="F267" s="168">
        <f>$K$137</f>
        <v>44196</v>
      </c>
    </row>
    <row r="268" spans="1:7" ht="39">
      <c r="A268" s="27"/>
      <c r="B268" s="42" t="s">
        <v>400</v>
      </c>
      <c r="C268" s="29"/>
      <c r="D268" s="43">
        <f>CDKT!D58</f>
        <v>0</v>
      </c>
      <c r="E268" s="29"/>
      <c r="F268" s="43">
        <f>CDKT!E58</f>
        <v>0</v>
      </c>
    </row>
    <row r="269" spans="1:7">
      <c r="A269" s="27"/>
      <c r="B269" s="29"/>
      <c r="C269" s="35" t="s">
        <v>325</v>
      </c>
      <c r="D269" s="57">
        <f>SUM(D268)</f>
        <v>0</v>
      </c>
      <c r="E269" s="29"/>
      <c r="F269" s="56">
        <f>SUM(F268)</f>
        <v>0</v>
      </c>
    </row>
    <row r="270" spans="1:7">
      <c r="A270" s="27"/>
      <c r="B270" s="29"/>
      <c r="C270" s="35"/>
      <c r="D270" s="29"/>
      <c r="E270" s="57"/>
      <c r="F270" s="29"/>
      <c r="G270" s="56"/>
    </row>
    <row r="271" spans="1:7">
      <c r="A271" s="27" t="s">
        <v>401</v>
      </c>
      <c r="B271" s="39" t="s">
        <v>402</v>
      </c>
      <c r="C271" s="35"/>
      <c r="D271" s="29"/>
      <c r="E271" s="57"/>
      <c r="F271" s="29"/>
      <c r="G271" s="56"/>
    </row>
    <row r="272" spans="1:7">
      <c r="A272" s="27"/>
      <c r="B272" s="29"/>
      <c r="C272" s="35"/>
      <c r="D272" s="29"/>
      <c r="E272" s="57"/>
      <c r="F272" s="29"/>
      <c r="G272" s="56"/>
    </row>
    <row r="273" spans="1:7">
      <c r="A273" s="27" t="s">
        <v>403</v>
      </c>
      <c r="B273" s="39" t="s">
        <v>404</v>
      </c>
      <c r="C273" s="35"/>
      <c r="D273" s="29"/>
      <c r="E273" s="57"/>
      <c r="F273" s="29"/>
      <c r="G273" s="56"/>
    </row>
    <row r="274" spans="1:7">
      <c r="A274" s="27"/>
      <c r="B274" s="29"/>
      <c r="C274" s="35"/>
      <c r="D274" s="29"/>
      <c r="E274" s="57"/>
      <c r="F274" s="29"/>
      <c r="G274" s="56"/>
    </row>
    <row r="275" spans="1:7">
      <c r="A275" s="27" t="s">
        <v>405</v>
      </c>
      <c r="B275" s="39" t="s">
        <v>406</v>
      </c>
      <c r="C275" s="35"/>
      <c r="D275" s="29"/>
      <c r="E275" s="57"/>
      <c r="F275" s="29"/>
      <c r="G275" s="56"/>
    </row>
    <row r="276" spans="1:7">
      <c r="A276" s="27"/>
      <c r="B276" s="34" t="s">
        <v>659</v>
      </c>
      <c r="C276" s="29"/>
      <c r="D276" s="30"/>
      <c r="E276" s="29"/>
      <c r="F276" s="30"/>
    </row>
    <row r="277" spans="1:7">
      <c r="A277" s="27"/>
      <c r="B277" s="34"/>
      <c r="C277" s="29"/>
      <c r="D277" s="30"/>
      <c r="E277" s="29"/>
      <c r="F277" s="30"/>
    </row>
    <row r="278" spans="1:7">
      <c r="A278" s="27"/>
      <c r="B278" s="34"/>
      <c r="C278" s="29"/>
      <c r="D278" s="47">
        <f>J137</f>
        <v>44286</v>
      </c>
      <c r="F278" s="47">
        <f>K137</f>
        <v>44196</v>
      </c>
    </row>
    <row r="279" spans="1:7">
      <c r="A279" s="27"/>
      <c r="B279" s="34" t="s">
        <v>677</v>
      </c>
      <c r="C279" s="29"/>
      <c r="D279" s="30">
        <f>D303</f>
        <v>25965549</v>
      </c>
      <c r="F279" s="30">
        <v>26002223</v>
      </c>
    </row>
    <row r="280" spans="1:7">
      <c r="A280" s="27"/>
      <c r="B280" s="34" t="s">
        <v>660</v>
      </c>
      <c r="C280" s="29"/>
      <c r="D280" s="30">
        <f>D309</f>
        <v>189790716</v>
      </c>
      <c r="E280" s="29"/>
      <c r="F280" s="30">
        <v>189746627</v>
      </c>
    </row>
    <row r="281" spans="1:7">
      <c r="A281" s="27"/>
      <c r="B281" s="34" t="s">
        <v>661</v>
      </c>
      <c r="C281" s="29"/>
      <c r="D281" s="30">
        <f>D315</f>
        <v>9407753</v>
      </c>
      <c r="E281" s="29"/>
      <c r="F281" s="30">
        <v>6255958</v>
      </c>
    </row>
    <row r="282" spans="1:7">
      <c r="A282" s="27"/>
      <c r="B282" s="34" t="s">
        <v>662</v>
      </c>
      <c r="C282" s="29"/>
      <c r="D282" s="30">
        <f>D321</f>
        <v>4590739</v>
      </c>
      <c r="E282" s="29"/>
      <c r="F282" s="30">
        <v>2558563</v>
      </c>
    </row>
    <row r="283" spans="1:7">
      <c r="A283" s="27"/>
      <c r="B283" s="34" t="s">
        <v>663</v>
      </c>
      <c r="C283" s="29"/>
      <c r="D283" s="30">
        <f>D327</f>
        <v>646945582</v>
      </c>
      <c r="E283" s="29"/>
      <c r="F283" s="30">
        <v>644611342</v>
      </c>
    </row>
    <row r="284" spans="1:7">
      <c r="A284" s="27"/>
      <c r="B284" s="34" t="s">
        <v>664</v>
      </c>
      <c r="C284" s="29"/>
      <c r="D284" s="30">
        <f>D333</f>
        <v>30567936</v>
      </c>
      <c r="E284" s="29"/>
      <c r="F284" s="30">
        <v>30602342</v>
      </c>
    </row>
    <row r="285" spans="1:7">
      <c r="A285" s="27"/>
      <c r="B285" s="34" t="s">
        <v>666</v>
      </c>
      <c r="C285" s="29"/>
      <c r="D285" s="30">
        <f>D345</f>
        <v>8040360</v>
      </c>
      <c r="E285" s="29"/>
      <c r="F285" s="30">
        <v>8085872</v>
      </c>
    </row>
    <row r="286" spans="1:7">
      <c r="A286" s="27"/>
      <c r="B286" s="34" t="s">
        <v>664</v>
      </c>
      <c r="C286" s="29"/>
      <c r="D286" s="30">
        <f>D351</f>
        <v>36170358</v>
      </c>
      <c r="E286" s="29"/>
      <c r="F286" s="30">
        <v>36202003</v>
      </c>
    </row>
    <row r="287" spans="1:7">
      <c r="A287" s="27"/>
      <c r="B287" s="34" t="s">
        <v>667</v>
      </c>
      <c r="C287" s="29"/>
      <c r="D287" s="30">
        <f>D357</f>
        <v>1902574</v>
      </c>
      <c r="E287" s="29"/>
      <c r="F287" s="30">
        <v>1951113</v>
      </c>
    </row>
    <row r="288" spans="1:7">
      <c r="A288" s="27"/>
      <c r="B288" s="34" t="s">
        <v>682</v>
      </c>
      <c r="C288" s="29"/>
      <c r="D288" s="30">
        <f>D363</f>
        <v>6142488</v>
      </c>
      <c r="E288" s="29"/>
      <c r="F288" s="30">
        <v>6188936</v>
      </c>
    </row>
    <row r="289" spans="1:6">
      <c r="A289" s="27"/>
      <c r="B289" s="34" t="s">
        <v>689</v>
      </c>
      <c r="C289" s="29"/>
      <c r="D289" s="30">
        <f>D381</f>
        <v>25460470</v>
      </c>
      <c r="E289" s="29"/>
      <c r="F289" s="30">
        <v>47559212</v>
      </c>
    </row>
    <row r="290" spans="1:6">
      <c r="A290" s="27"/>
      <c r="B290" s="34" t="s">
        <v>705</v>
      </c>
      <c r="C290" s="29"/>
      <c r="D290" s="30">
        <f>D387</f>
        <v>101248604</v>
      </c>
      <c r="E290" s="29"/>
      <c r="F290" s="30">
        <v>44664576</v>
      </c>
    </row>
    <row r="291" spans="1:6">
      <c r="A291" s="27"/>
      <c r="B291" s="29" t="s">
        <v>706</v>
      </c>
      <c r="C291" s="29"/>
      <c r="D291" s="30">
        <f>D393</f>
        <v>153776801</v>
      </c>
      <c r="E291" s="29"/>
      <c r="F291" s="30">
        <v>153750466</v>
      </c>
    </row>
    <row r="292" spans="1:6">
      <c r="A292" s="27"/>
      <c r="B292" s="29" t="s">
        <v>707</v>
      </c>
      <c r="C292" s="29"/>
      <c r="D292" s="30">
        <f>D399</f>
        <v>71253205</v>
      </c>
      <c r="E292" s="29"/>
      <c r="F292" s="30">
        <v>198982401</v>
      </c>
    </row>
    <row r="293" spans="1:6">
      <c r="A293" s="27"/>
      <c r="B293" s="29" t="s">
        <v>708</v>
      </c>
      <c r="C293" s="29"/>
      <c r="D293" s="30">
        <f>D405</f>
        <v>10438631</v>
      </c>
      <c r="E293" s="29"/>
      <c r="F293" s="30">
        <v>28869661</v>
      </c>
    </row>
    <row r="294" spans="1:6">
      <c r="A294" s="27"/>
      <c r="B294" s="29" t="s">
        <v>716</v>
      </c>
      <c r="C294" s="29"/>
      <c r="D294" s="30">
        <f>D411</f>
        <v>123172404</v>
      </c>
      <c r="E294" s="29"/>
      <c r="F294" s="30">
        <v>121363650</v>
      </c>
    </row>
    <row r="295" spans="1:6">
      <c r="A295" s="27"/>
      <c r="B295" s="29" t="s">
        <v>750</v>
      </c>
      <c r="C295" s="29"/>
      <c r="D295" s="30">
        <f>D417</f>
        <v>2938320</v>
      </c>
      <c r="E295" s="29"/>
      <c r="F295" s="30"/>
    </row>
    <row r="296" spans="1:6">
      <c r="A296" s="27"/>
      <c r="B296" s="34" t="s">
        <v>668</v>
      </c>
      <c r="C296" s="29"/>
      <c r="D296" s="30">
        <f>D423</f>
        <v>83826179</v>
      </c>
      <c r="E296" s="29"/>
      <c r="F296" s="30">
        <v>1526383733</v>
      </c>
    </row>
    <row r="297" spans="1:6">
      <c r="A297" s="27"/>
      <c r="B297" s="27" t="s">
        <v>376</v>
      </c>
      <c r="C297" s="29"/>
      <c r="D297" s="56">
        <f>SUM(D279:D296)</f>
        <v>1531638669</v>
      </c>
      <c r="E297" s="29"/>
      <c r="F297" s="56">
        <f>SUM(F279:F296)</f>
        <v>3073778678</v>
      </c>
    </row>
    <row r="298" spans="1:6">
      <c r="A298" s="27"/>
      <c r="B298" s="34"/>
      <c r="C298" s="29"/>
      <c r="D298" s="30"/>
      <c r="E298" s="29"/>
      <c r="F298" s="30"/>
    </row>
    <row r="299" spans="1:6">
      <c r="A299" s="27"/>
      <c r="B299" s="39" t="s">
        <v>677</v>
      </c>
      <c r="C299" s="29"/>
      <c r="D299" s="202" t="str">
        <f>$J$305</f>
        <v>Quý I-2021</v>
      </c>
      <c r="E299" s="148"/>
      <c r="F299" s="202" t="str">
        <f>$K$305</f>
        <v>Quý I-2020</v>
      </c>
    </row>
    <row r="300" spans="1:6">
      <c r="A300" s="27"/>
      <c r="B300" s="34" t="s">
        <v>407</v>
      </c>
      <c r="C300" s="29"/>
      <c r="D300" s="48">
        <v>26002223</v>
      </c>
      <c r="E300" s="29"/>
      <c r="F300" s="48">
        <v>26147892</v>
      </c>
    </row>
    <row r="301" spans="1:6">
      <c r="A301" s="27"/>
      <c r="B301" s="34" t="s">
        <v>408</v>
      </c>
      <c r="C301" s="29"/>
      <c r="D301" s="30">
        <v>12826</v>
      </c>
      <c r="E301" s="29"/>
      <c r="F301" s="30">
        <v>13040</v>
      </c>
    </row>
    <row r="302" spans="1:6">
      <c r="A302" s="27"/>
      <c r="B302" s="34" t="s">
        <v>409</v>
      </c>
      <c r="C302" s="29"/>
      <c r="D302" s="30">
        <v>49500</v>
      </c>
      <c r="E302" s="29"/>
      <c r="F302" s="30">
        <v>49500</v>
      </c>
    </row>
    <row r="303" spans="1:6">
      <c r="A303" s="27"/>
      <c r="B303" s="34" t="s">
        <v>410</v>
      </c>
      <c r="C303" s="29"/>
      <c r="D303" s="30">
        <f>D300+D301-D302</f>
        <v>25965549</v>
      </c>
      <c r="E303" s="29"/>
      <c r="F303" s="30">
        <f>F300+F301-F302</f>
        <v>26111432</v>
      </c>
    </row>
    <row r="304" spans="1:6">
      <c r="A304" s="27"/>
      <c r="B304" s="34"/>
      <c r="C304" s="29"/>
      <c r="D304" s="30"/>
      <c r="E304" s="29"/>
      <c r="F304" s="30"/>
    </row>
    <row r="305" spans="1:11">
      <c r="A305" s="27"/>
      <c r="B305" s="39" t="s">
        <v>669</v>
      </c>
      <c r="C305" s="29"/>
      <c r="D305" s="31" t="str">
        <f>$J$305</f>
        <v>Quý I-2021</v>
      </c>
      <c r="E305" s="32"/>
      <c r="F305" s="163" t="str">
        <f>$K$305</f>
        <v>Quý I-2020</v>
      </c>
      <c r="G305" s="30"/>
      <c r="J305" s="171" t="s">
        <v>748</v>
      </c>
      <c r="K305" s="171" t="s">
        <v>749</v>
      </c>
    </row>
    <row r="306" spans="1:11">
      <c r="A306" s="27"/>
      <c r="B306" s="34" t="s">
        <v>407</v>
      </c>
      <c r="C306" s="29"/>
      <c r="D306" s="48">
        <v>189746627</v>
      </c>
      <c r="E306" s="29"/>
      <c r="F306" s="48">
        <v>188578890</v>
      </c>
      <c r="G306" s="30"/>
      <c r="J306" s="6" t="s">
        <v>639</v>
      </c>
      <c r="K306" s="6" t="s">
        <v>640</v>
      </c>
    </row>
    <row r="307" spans="1:11">
      <c r="A307" s="27"/>
      <c r="B307" s="34" t="s">
        <v>408</v>
      </c>
      <c r="C307" s="29"/>
      <c r="D307" s="30">
        <v>93589</v>
      </c>
      <c r="E307" s="29"/>
      <c r="F307" s="30">
        <v>93777</v>
      </c>
      <c r="G307" s="30"/>
      <c r="J307" s="6" t="s">
        <v>643</v>
      </c>
      <c r="K307" s="6" t="s">
        <v>644</v>
      </c>
    </row>
    <row r="308" spans="1:11">
      <c r="A308" s="27"/>
      <c r="B308" s="34" t="s">
        <v>409</v>
      </c>
      <c r="C308" s="29"/>
      <c r="D308" s="30">
        <v>49500</v>
      </c>
      <c r="E308" s="29"/>
      <c r="F308" s="30">
        <v>742495</v>
      </c>
      <c r="G308" s="30"/>
    </row>
    <row r="309" spans="1:11">
      <c r="A309" s="27"/>
      <c r="B309" s="34" t="s">
        <v>410</v>
      </c>
      <c r="C309" s="29"/>
      <c r="D309" s="30">
        <f>D306+D307-D308</f>
        <v>189790716</v>
      </c>
      <c r="E309" s="29"/>
      <c r="F309" s="30">
        <f>F306+F307-F308</f>
        <v>187930172</v>
      </c>
      <c r="G309" s="30"/>
    </row>
    <row r="310" spans="1:11">
      <c r="A310" s="27"/>
      <c r="B310" s="29"/>
      <c r="C310" s="29"/>
      <c r="D310" s="29"/>
      <c r="E310" s="29"/>
      <c r="F310" s="29"/>
      <c r="G310" s="30"/>
    </row>
    <row r="311" spans="1:11">
      <c r="A311" s="27"/>
      <c r="B311" s="39" t="s">
        <v>661</v>
      </c>
      <c r="C311" s="29"/>
      <c r="D311" s="168" t="str">
        <f>$J$305</f>
        <v>Quý I-2021</v>
      </c>
      <c r="E311" s="148"/>
      <c r="F311" s="168" t="str">
        <f>$K$305</f>
        <v>Quý I-2020</v>
      </c>
      <c r="G311" s="30"/>
    </row>
    <row r="312" spans="1:11">
      <c r="A312" s="27"/>
      <c r="B312" s="34" t="s">
        <v>407</v>
      </c>
      <c r="C312" s="29"/>
      <c r="D312" s="48">
        <v>6255958</v>
      </c>
      <c r="E312" s="29"/>
      <c r="F312" s="48">
        <v>1407371</v>
      </c>
      <c r="G312" s="30"/>
    </row>
    <row r="313" spans="1:11">
      <c r="A313" s="27"/>
      <c r="B313" s="34" t="s">
        <v>408</v>
      </c>
      <c r="C313" s="29"/>
      <c r="D313" s="48">
        <v>5024301295</v>
      </c>
      <c r="E313" s="29"/>
      <c r="F313" s="48">
        <v>25037025</v>
      </c>
      <c r="G313" s="30"/>
    </row>
    <row r="314" spans="1:11">
      <c r="A314" s="27"/>
      <c r="B314" s="34" t="s">
        <v>409</v>
      </c>
      <c r="C314" s="29"/>
      <c r="D314" s="30">
        <v>5021149500</v>
      </c>
      <c r="E314" s="29"/>
      <c r="F314" s="30">
        <v>20049500</v>
      </c>
      <c r="G314" s="30"/>
    </row>
    <row r="315" spans="1:11">
      <c r="A315" s="27"/>
      <c r="B315" s="34" t="s">
        <v>410</v>
      </c>
      <c r="C315" s="29"/>
      <c r="D315" s="30">
        <f>D312+D313-D314</f>
        <v>9407753</v>
      </c>
      <c r="E315" s="29"/>
      <c r="F315" s="30">
        <f>F312+F313-F314</f>
        <v>6394896</v>
      </c>
      <c r="G315" s="30"/>
    </row>
    <row r="316" spans="1:11">
      <c r="A316" s="27"/>
      <c r="B316" s="29"/>
      <c r="C316" s="29"/>
      <c r="D316" s="29"/>
      <c r="E316" s="29"/>
      <c r="F316" s="29"/>
      <c r="G316" s="30"/>
    </row>
    <row r="317" spans="1:11">
      <c r="A317" s="27"/>
      <c r="B317" s="39" t="s">
        <v>662</v>
      </c>
      <c r="C317" s="29"/>
      <c r="D317" s="168" t="str">
        <f>$J$305</f>
        <v>Quý I-2021</v>
      </c>
      <c r="E317" s="148"/>
      <c r="F317" s="168" t="str">
        <f>$K$305</f>
        <v>Quý I-2020</v>
      </c>
      <c r="G317" s="30"/>
    </row>
    <row r="318" spans="1:11">
      <c r="A318" s="27"/>
      <c r="B318" s="34" t="s">
        <v>407</v>
      </c>
      <c r="C318" s="29"/>
      <c r="D318" s="48">
        <v>2558563</v>
      </c>
      <c r="E318" s="29"/>
      <c r="F318" s="48">
        <v>1081969</v>
      </c>
      <c r="G318" s="30"/>
    </row>
    <row r="319" spans="1:11">
      <c r="A319" s="27"/>
      <c r="B319" s="34" t="s">
        <v>408</v>
      </c>
      <c r="C319" s="29"/>
      <c r="D319" s="30">
        <v>22081676</v>
      </c>
      <c r="E319" s="29"/>
      <c r="F319" s="30">
        <v>21670601</v>
      </c>
      <c r="G319" s="30"/>
    </row>
    <row r="320" spans="1:11">
      <c r="A320" s="27"/>
      <c r="B320" s="34" t="s">
        <v>409</v>
      </c>
      <c r="C320" s="29"/>
      <c r="D320" s="30">
        <v>20049500</v>
      </c>
      <c r="E320" s="29"/>
      <c r="F320" s="30">
        <v>20049500</v>
      </c>
      <c r="G320" s="30"/>
    </row>
    <row r="321" spans="1:7">
      <c r="A321" s="27"/>
      <c r="B321" s="34" t="s">
        <v>410</v>
      </c>
      <c r="C321" s="29"/>
      <c r="D321" s="30">
        <f>D318+D319-D320</f>
        <v>4590739</v>
      </c>
      <c r="E321" s="29"/>
      <c r="F321" s="30">
        <f>F318+F319-F320</f>
        <v>2703070</v>
      </c>
      <c r="G321" s="30"/>
    </row>
    <row r="322" spans="1:7">
      <c r="A322" s="27"/>
      <c r="B322" s="29"/>
      <c r="C322" s="29"/>
      <c r="D322" s="29"/>
      <c r="E322" s="29"/>
      <c r="F322" s="29"/>
      <c r="G322" s="30"/>
    </row>
    <row r="323" spans="1:7">
      <c r="A323" s="27"/>
      <c r="B323" s="39" t="s">
        <v>670</v>
      </c>
      <c r="C323" s="29"/>
      <c r="D323" s="168" t="str">
        <f>$J$305</f>
        <v>Quý I-2021</v>
      </c>
      <c r="E323" s="148"/>
      <c r="F323" s="168" t="str">
        <f>$K$305</f>
        <v>Quý I-2020</v>
      </c>
      <c r="G323" s="30"/>
    </row>
    <row r="324" spans="1:7">
      <c r="A324" s="27"/>
      <c r="B324" s="34" t="s">
        <v>407</v>
      </c>
      <c r="C324" s="29"/>
      <c r="D324" s="48">
        <v>644611342</v>
      </c>
      <c r="E324" s="29"/>
      <c r="F324" s="48">
        <v>405461226</v>
      </c>
      <c r="G324" s="30"/>
    </row>
    <row r="325" spans="1:7">
      <c r="A325" s="27"/>
      <c r="B325" s="34" t="s">
        <v>408</v>
      </c>
      <c r="C325" s="29"/>
      <c r="D325" s="30">
        <v>2383740</v>
      </c>
      <c r="E325" s="29"/>
      <c r="F325" s="30">
        <v>32692274038</v>
      </c>
      <c r="G325" s="30"/>
    </row>
    <row r="326" spans="1:7">
      <c r="A326" s="27"/>
      <c r="B326" s="34" t="s">
        <v>409</v>
      </c>
      <c r="C326" s="29"/>
      <c r="D326" s="30">
        <v>49500</v>
      </c>
      <c r="E326" s="29"/>
      <c r="F326" s="30">
        <v>31029973761</v>
      </c>
      <c r="G326" s="30"/>
    </row>
    <row r="327" spans="1:7">
      <c r="A327" s="27"/>
      <c r="B327" s="34" t="s">
        <v>410</v>
      </c>
      <c r="C327" s="29"/>
      <c r="D327" s="30">
        <f>D324+D325-D326</f>
        <v>646945582</v>
      </c>
      <c r="E327" s="29"/>
      <c r="F327" s="30">
        <f>F324+F325-F326</f>
        <v>2067761503</v>
      </c>
      <c r="G327" s="30"/>
    </row>
    <row r="328" spans="1:7">
      <c r="A328" s="27"/>
      <c r="B328" s="29"/>
      <c r="C328" s="29"/>
      <c r="D328" s="29"/>
      <c r="E328" s="29"/>
      <c r="F328" s="29"/>
      <c r="G328" s="30"/>
    </row>
    <row r="329" spans="1:7">
      <c r="A329" s="27"/>
      <c r="B329" s="39" t="s">
        <v>671</v>
      </c>
      <c r="C329" s="29"/>
      <c r="D329" s="168" t="str">
        <f>$J$305</f>
        <v>Quý I-2021</v>
      </c>
      <c r="E329" s="148"/>
      <c r="F329" s="168" t="str">
        <f>$K$305</f>
        <v>Quý I-2020</v>
      </c>
      <c r="G329" s="30"/>
    </row>
    <row r="330" spans="1:7">
      <c r="A330" s="27"/>
      <c r="B330" s="34" t="s">
        <v>407</v>
      </c>
      <c r="C330" s="29"/>
      <c r="D330" s="48">
        <v>30602342</v>
      </c>
      <c r="E330" s="29"/>
      <c r="F330" s="48">
        <v>6960814</v>
      </c>
      <c r="G330" s="30"/>
    </row>
    <row r="331" spans="1:7">
      <c r="A331" s="27"/>
      <c r="B331" s="34" t="s">
        <v>408</v>
      </c>
      <c r="C331" s="29"/>
      <c r="D331" s="30">
        <v>15094</v>
      </c>
      <c r="E331" s="29"/>
      <c r="F331" s="30">
        <v>2289</v>
      </c>
      <c r="G331" s="30"/>
    </row>
    <row r="332" spans="1:7">
      <c r="A332" s="27"/>
      <c r="B332" s="34" t="s">
        <v>409</v>
      </c>
      <c r="C332" s="29"/>
      <c r="D332" s="30">
        <v>49500</v>
      </c>
      <c r="E332" s="29"/>
      <c r="F332" s="30">
        <v>3421281</v>
      </c>
      <c r="G332" s="30"/>
    </row>
    <row r="333" spans="1:7">
      <c r="A333" s="27"/>
      <c r="B333" s="34" t="s">
        <v>410</v>
      </c>
      <c r="C333" s="29"/>
      <c r="D333" s="30">
        <f>D330+D331-D332</f>
        <v>30567936</v>
      </c>
      <c r="E333" s="29"/>
      <c r="F333" s="30">
        <f>F330+F331-F332</f>
        <v>3541822</v>
      </c>
      <c r="G333" s="30"/>
    </row>
    <row r="334" spans="1:7">
      <c r="A334" s="27"/>
      <c r="B334" s="34"/>
      <c r="C334" s="29"/>
      <c r="D334" s="30"/>
      <c r="E334" s="29"/>
      <c r="F334" s="30"/>
      <c r="G334" s="30"/>
    </row>
    <row r="335" spans="1:7">
      <c r="A335" s="27"/>
      <c r="B335" s="39" t="s">
        <v>665</v>
      </c>
      <c r="C335" s="29"/>
      <c r="D335" s="168" t="str">
        <f>$J$305</f>
        <v>Quý I-2021</v>
      </c>
      <c r="E335" s="148"/>
      <c r="F335" s="168" t="str">
        <f>$K$305</f>
        <v>Quý I-2020</v>
      </c>
      <c r="G335" s="30"/>
    </row>
    <row r="336" spans="1:7">
      <c r="A336" s="27"/>
      <c r="B336" s="34" t="s">
        <v>407</v>
      </c>
      <c r="C336" s="29"/>
      <c r="D336" s="48">
        <v>0</v>
      </c>
      <c r="E336" s="29"/>
      <c r="F336" s="48">
        <v>33549478</v>
      </c>
      <c r="G336" s="30"/>
    </row>
    <row r="337" spans="1:7">
      <c r="A337" s="27"/>
      <c r="B337" s="34" t="s">
        <v>408</v>
      </c>
      <c r="C337" s="29"/>
      <c r="D337" s="30">
        <v>0</v>
      </c>
      <c r="E337" s="29"/>
      <c r="F337" s="30">
        <v>937339171</v>
      </c>
      <c r="G337" s="30"/>
    </row>
    <row r="338" spans="1:7">
      <c r="A338" s="27"/>
      <c r="B338" s="34" t="s">
        <v>409</v>
      </c>
      <c r="C338" s="29"/>
      <c r="D338" s="30">
        <v>0</v>
      </c>
      <c r="E338" s="29"/>
      <c r="F338" s="30">
        <v>970713993</v>
      </c>
      <c r="G338" s="30"/>
    </row>
    <row r="339" spans="1:7">
      <c r="A339" s="27"/>
      <c r="B339" s="34" t="s">
        <v>410</v>
      </c>
      <c r="C339" s="29"/>
      <c r="D339" s="30">
        <f>D336+D337-D338</f>
        <v>0</v>
      </c>
      <c r="E339" s="29"/>
      <c r="F339" s="30">
        <f>F336+F337-F338</f>
        <v>174656</v>
      </c>
      <c r="G339" s="30"/>
    </row>
    <row r="340" spans="1:7">
      <c r="A340" s="27"/>
      <c r="B340" s="34"/>
      <c r="C340" s="29"/>
      <c r="D340" s="30"/>
      <c r="E340" s="29"/>
      <c r="F340" s="30"/>
      <c r="G340" s="30"/>
    </row>
    <row r="341" spans="1:7">
      <c r="A341" s="27"/>
      <c r="B341" s="39" t="s">
        <v>672</v>
      </c>
      <c r="C341" s="29"/>
      <c r="D341" s="169" t="str">
        <f>$J$305</f>
        <v>Quý I-2021</v>
      </c>
      <c r="E341" s="148"/>
      <c r="F341" s="169" t="str">
        <f>$K$305</f>
        <v>Quý I-2020</v>
      </c>
      <c r="G341" s="30"/>
    </row>
    <row r="342" spans="1:7">
      <c r="A342" s="27"/>
      <c r="B342" s="34" t="s">
        <v>407</v>
      </c>
      <c r="C342" s="29"/>
      <c r="D342" s="48">
        <v>8085872</v>
      </c>
      <c r="E342" s="29"/>
      <c r="F342" s="48">
        <v>2641046</v>
      </c>
      <c r="G342" s="30"/>
    </row>
    <row r="343" spans="1:7">
      <c r="A343" s="27"/>
      <c r="B343" s="34" t="s">
        <v>408</v>
      </c>
      <c r="C343" s="29"/>
      <c r="D343" s="30">
        <v>3988</v>
      </c>
      <c r="E343" s="29"/>
      <c r="F343" s="30">
        <v>52305043</v>
      </c>
      <c r="G343" s="30"/>
    </row>
    <row r="344" spans="1:7">
      <c r="A344" s="27"/>
      <c r="B344" s="34" t="s">
        <v>409</v>
      </c>
      <c r="C344" s="29"/>
      <c r="D344" s="30">
        <v>49500</v>
      </c>
      <c r="E344" s="29"/>
      <c r="F344" s="30">
        <v>258066</v>
      </c>
      <c r="G344" s="30"/>
    </row>
    <row r="345" spans="1:7">
      <c r="A345" s="27"/>
      <c r="B345" s="34" t="s">
        <v>410</v>
      </c>
      <c r="C345" s="29"/>
      <c r="D345" s="30">
        <f>D342+D343-D344</f>
        <v>8040360</v>
      </c>
      <c r="E345" s="29"/>
      <c r="F345" s="30">
        <f>F342+F343-F344</f>
        <v>54688023</v>
      </c>
      <c r="G345" s="30"/>
    </row>
    <row r="346" spans="1:7">
      <c r="A346" s="27"/>
      <c r="B346" s="34"/>
      <c r="C346" s="29"/>
      <c r="D346" s="30"/>
      <c r="E346" s="29"/>
      <c r="F346" s="30"/>
      <c r="G346" s="30"/>
    </row>
    <row r="347" spans="1:7">
      <c r="A347" s="27"/>
      <c r="B347" s="27" t="s">
        <v>673</v>
      </c>
      <c r="C347" s="29"/>
      <c r="D347" s="197" t="str">
        <f>$J$305</f>
        <v>Quý I-2021</v>
      </c>
      <c r="E347" s="148"/>
      <c r="F347" s="197" t="str">
        <f>$K$305</f>
        <v>Quý I-2020</v>
      </c>
      <c r="G347" s="30"/>
    </row>
    <row r="348" spans="1:7">
      <c r="A348" s="27"/>
      <c r="B348" s="34" t="s">
        <v>407</v>
      </c>
      <c r="C348" s="29"/>
      <c r="D348" s="48">
        <v>36202003</v>
      </c>
      <c r="E348" s="29"/>
      <c r="F348" s="48">
        <v>9582959</v>
      </c>
      <c r="G348" s="30"/>
    </row>
    <row r="349" spans="1:7">
      <c r="A349" s="27"/>
      <c r="B349" s="34" t="s">
        <v>408</v>
      </c>
      <c r="C349" s="29"/>
      <c r="D349" s="30">
        <v>17855</v>
      </c>
      <c r="E349" s="29"/>
      <c r="F349" s="30">
        <v>3450</v>
      </c>
      <c r="G349" s="30"/>
    </row>
    <row r="350" spans="1:7">
      <c r="A350" s="27"/>
      <c r="B350" s="34" t="s">
        <v>409</v>
      </c>
      <c r="C350" s="29"/>
      <c r="D350" s="30">
        <v>49500</v>
      </c>
      <c r="E350" s="29"/>
      <c r="F350" s="30">
        <v>3841892</v>
      </c>
      <c r="G350" s="30"/>
    </row>
    <row r="351" spans="1:7">
      <c r="A351" s="27"/>
      <c r="B351" s="34" t="s">
        <v>410</v>
      </c>
      <c r="C351" s="29"/>
      <c r="D351" s="30">
        <f>D348+D349-D350</f>
        <v>36170358</v>
      </c>
      <c r="E351" s="29"/>
      <c r="F351" s="30">
        <f>F348+F349-F350</f>
        <v>5744517</v>
      </c>
      <c r="G351" s="30"/>
    </row>
    <row r="352" spans="1:7">
      <c r="A352" s="27"/>
      <c r="B352" s="34"/>
      <c r="C352" s="29"/>
      <c r="D352" s="30"/>
      <c r="E352" s="29"/>
      <c r="F352" s="30"/>
      <c r="G352" s="30"/>
    </row>
    <row r="353" spans="1:7">
      <c r="A353" s="27"/>
      <c r="B353" s="39" t="s">
        <v>667</v>
      </c>
      <c r="C353" s="29"/>
      <c r="D353" s="198" t="str">
        <f>$J$305</f>
        <v>Quý I-2021</v>
      </c>
      <c r="E353" s="148"/>
      <c r="F353" s="198" t="str">
        <f>$K$305</f>
        <v>Quý I-2020</v>
      </c>
      <c r="G353" s="30"/>
    </row>
    <row r="354" spans="1:7">
      <c r="A354" s="27"/>
      <c r="B354" s="34" t="s">
        <v>407</v>
      </c>
      <c r="C354" s="29"/>
      <c r="D354" s="48">
        <v>1951113</v>
      </c>
      <c r="E354" s="29"/>
      <c r="F354" s="48">
        <v>46207802</v>
      </c>
      <c r="G354" s="30"/>
    </row>
    <row r="355" spans="1:7">
      <c r="A355" s="27"/>
      <c r="B355" s="34" t="s">
        <v>408</v>
      </c>
      <c r="C355" s="29"/>
      <c r="D355" s="30">
        <v>961</v>
      </c>
      <c r="E355" s="29"/>
      <c r="F355" s="30">
        <v>22312</v>
      </c>
      <c r="G355" s="30"/>
    </row>
    <row r="356" spans="1:7">
      <c r="A356" s="27"/>
      <c r="B356" s="34" t="s">
        <v>409</v>
      </c>
      <c r="C356" s="29"/>
      <c r="D356" s="30">
        <v>49500</v>
      </c>
      <c r="E356" s="29"/>
      <c r="F356" s="30">
        <v>362683</v>
      </c>
      <c r="G356" s="30"/>
    </row>
    <row r="357" spans="1:7">
      <c r="A357" s="27"/>
      <c r="B357" s="34" t="s">
        <v>410</v>
      </c>
      <c r="C357" s="29"/>
      <c r="D357" s="30">
        <f>D354+D355-D356</f>
        <v>1902574</v>
      </c>
      <c r="E357" s="29"/>
      <c r="F357" s="30">
        <f>F354+F355-F356</f>
        <v>45867431</v>
      </c>
      <c r="G357" s="30"/>
    </row>
    <row r="358" spans="1:7">
      <c r="A358" s="27"/>
      <c r="B358" s="34"/>
      <c r="C358" s="29"/>
      <c r="D358" s="30"/>
      <c r="E358" s="29"/>
      <c r="F358" s="30"/>
      <c r="G358" s="30"/>
    </row>
    <row r="359" spans="1:7">
      <c r="A359" s="27"/>
      <c r="B359" s="39" t="s">
        <v>682</v>
      </c>
      <c r="C359" s="29"/>
      <c r="D359" s="207" t="str">
        <f>$J$305</f>
        <v>Quý I-2021</v>
      </c>
      <c r="E359" s="148"/>
      <c r="F359" s="207" t="str">
        <f>$K$305</f>
        <v>Quý I-2020</v>
      </c>
      <c r="G359" s="30"/>
    </row>
    <row r="360" spans="1:7">
      <c r="A360" s="27"/>
      <c r="B360" s="34" t="s">
        <v>407</v>
      </c>
      <c r="C360" s="29"/>
      <c r="D360" s="48">
        <v>6188936</v>
      </c>
      <c r="E360" s="29"/>
      <c r="F360" s="48">
        <v>20165089</v>
      </c>
      <c r="G360" s="30"/>
    </row>
    <row r="361" spans="1:7">
      <c r="A361" s="27"/>
      <c r="B361" s="34" t="s">
        <v>408</v>
      </c>
      <c r="C361" s="29"/>
      <c r="D361" s="30">
        <v>3052</v>
      </c>
      <c r="E361" s="29"/>
      <c r="F361" s="30">
        <v>10151</v>
      </c>
      <c r="G361" s="30"/>
    </row>
    <row r="362" spans="1:7">
      <c r="A362" s="27"/>
      <c r="B362" s="34" t="s">
        <v>409</v>
      </c>
      <c r="C362" s="29"/>
      <c r="D362" s="30">
        <v>49500</v>
      </c>
      <c r="E362" s="29"/>
      <c r="F362" s="30">
        <v>2125851</v>
      </c>
      <c r="G362" s="30"/>
    </row>
    <row r="363" spans="1:7">
      <c r="A363" s="27"/>
      <c r="B363" s="34" t="s">
        <v>410</v>
      </c>
      <c r="C363" s="29"/>
      <c r="D363" s="30">
        <f>D360+D361-D362</f>
        <v>6142488</v>
      </c>
      <c r="E363" s="29"/>
      <c r="F363" s="30">
        <f>F360+F361-F362</f>
        <v>18049389</v>
      </c>
      <c r="G363" s="30"/>
    </row>
    <row r="364" spans="1:7">
      <c r="A364" s="27"/>
      <c r="B364" s="34"/>
      <c r="C364" s="29"/>
      <c r="D364" s="30"/>
      <c r="E364" s="29"/>
      <c r="F364" s="30"/>
      <c r="G364" s="30"/>
    </row>
    <row r="365" spans="1:7">
      <c r="A365" s="27"/>
      <c r="B365" s="39" t="s">
        <v>683</v>
      </c>
      <c r="C365" s="29"/>
      <c r="D365" s="207" t="str">
        <f>$J$305</f>
        <v>Quý I-2021</v>
      </c>
      <c r="E365" s="148"/>
      <c r="F365" s="207" t="str">
        <f>$K$305</f>
        <v>Quý I-2020</v>
      </c>
      <c r="G365" s="30"/>
    </row>
    <row r="366" spans="1:7">
      <c r="A366" s="27"/>
      <c r="B366" s="34" t="s">
        <v>407</v>
      </c>
      <c r="C366" s="29"/>
      <c r="D366" s="48"/>
      <c r="E366" s="29"/>
      <c r="F366" s="48">
        <v>49969074</v>
      </c>
      <c r="G366" s="30"/>
    </row>
    <row r="367" spans="1:7">
      <c r="A367" s="27"/>
      <c r="B367" s="34" t="s">
        <v>408</v>
      </c>
      <c r="C367" s="29"/>
      <c r="D367" s="30"/>
      <c r="E367" s="29"/>
      <c r="F367" s="30">
        <v>24919</v>
      </c>
      <c r="G367" s="30"/>
    </row>
    <row r="368" spans="1:7">
      <c r="A368" s="27"/>
      <c r="B368" s="34" t="s">
        <v>409</v>
      </c>
      <c r="C368" s="29"/>
      <c r="D368" s="30"/>
      <c r="E368" s="29"/>
      <c r="F368" s="30">
        <v>52942</v>
      </c>
      <c r="G368" s="30"/>
    </row>
    <row r="369" spans="1:7">
      <c r="A369" s="27"/>
      <c r="B369" s="34" t="s">
        <v>410</v>
      </c>
      <c r="C369" s="29"/>
      <c r="D369" s="30"/>
      <c r="E369" s="29"/>
      <c r="F369" s="30">
        <f>F366+F367-F368</f>
        <v>49941051</v>
      </c>
      <c r="G369" s="30"/>
    </row>
    <row r="370" spans="1:7">
      <c r="A370" s="27"/>
      <c r="B370" s="34"/>
      <c r="C370" s="29"/>
      <c r="D370" s="30"/>
      <c r="E370" s="29"/>
      <c r="F370" s="30"/>
      <c r="G370" s="30"/>
    </row>
    <row r="371" spans="1:7">
      <c r="A371" s="27"/>
      <c r="B371" s="39" t="s">
        <v>690</v>
      </c>
      <c r="C371" s="29"/>
      <c r="D371" s="207" t="str">
        <f>$J$305</f>
        <v>Quý I-2021</v>
      </c>
      <c r="E371" s="148"/>
      <c r="F371" s="207" t="str">
        <f>$K$305</f>
        <v>Quý I-2020</v>
      </c>
      <c r="G371" s="30"/>
    </row>
    <row r="372" spans="1:7">
      <c r="A372" s="27"/>
      <c r="B372" s="34" t="s">
        <v>407</v>
      </c>
      <c r="C372" s="29"/>
      <c r="D372" s="48">
        <v>0</v>
      </c>
      <c r="E372" s="29"/>
      <c r="F372" s="48">
        <v>42673622</v>
      </c>
      <c r="G372" s="30"/>
    </row>
    <row r="373" spans="1:7">
      <c r="A373" s="27"/>
      <c r="B373" s="34" t="s">
        <v>408</v>
      </c>
      <c r="C373" s="29"/>
      <c r="D373" s="30">
        <v>0</v>
      </c>
      <c r="E373" s="29"/>
      <c r="F373" s="30">
        <v>459962518</v>
      </c>
      <c r="G373" s="30"/>
    </row>
    <row r="374" spans="1:7">
      <c r="A374" s="27"/>
      <c r="B374" s="34" t="s">
        <v>409</v>
      </c>
      <c r="C374" s="29"/>
      <c r="D374" s="30">
        <v>0</v>
      </c>
      <c r="E374" s="29"/>
      <c r="F374" s="30">
        <v>482359307</v>
      </c>
      <c r="G374" s="30"/>
    </row>
    <row r="375" spans="1:7">
      <c r="A375" s="27"/>
      <c r="B375" s="34" t="s">
        <v>410</v>
      </c>
      <c r="C375" s="29"/>
      <c r="D375" s="30">
        <f>D372+D373-D374</f>
        <v>0</v>
      </c>
      <c r="E375" s="29"/>
      <c r="F375" s="30">
        <f>F372+F373-F374</f>
        <v>20276833</v>
      </c>
      <c r="G375" s="30"/>
    </row>
    <row r="376" spans="1:7">
      <c r="A376" s="27"/>
      <c r="B376" s="34"/>
      <c r="C376" s="29"/>
      <c r="D376" s="30"/>
      <c r="E376" s="29"/>
      <c r="F376" s="30"/>
      <c r="G376" s="30"/>
    </row>
    <row r="377" spans="1:7">
      <c r="A377" s="27"/>
      <c r="B377" s="39" t="s">
        <v>689</v>
      </c>
      <c r="C377" s="29"/>
      <c r="D377" s="208" t="str">
        <f>$J$305</f>
        <v>Quý I-2021</v>
      </c>
      <c r="E377" s="148"/>
      <c r="F377" s="208" t="str">
        <f>$K$305</f>
        <v>Quý I-2020</v>
      </c>
      <c r="G377" s="30"/>
    </row>
    <row r="378" spans="1:7">
      <c r="A378" s="27"/>
      <c r="B378" s="34" t="s">
        <v>407</v>
      </c>
      <c r="C378" s="29"/>
      <c r="D378" s="48">
        <v>47559212</v>
      </c>
      <c r="E378" s="29"/>
      <c r="F378" s="48"/>
      <c r="G378" s="30"/>
    </row>
    <row r="379" spans="1:7">
      <c r="A379" s="27"/>
      <c r="B379" s="34" t="s">
        <v>408</v>
      </c>
      <c r="C379" s="29"/>
      <c r="D379" s="30">
        <v>53053</v>
      </c>
      <c r="E379" s="29"/>
      <c r="F379" s="30">
        <v>30005918</v>
      </c>
      <c r="G379" s="30"/>
    </row>
    <row r="380" spans="1:7">
      <c r="A380" s="27"/>
      <c r="B380" s="34" t="s">
        <v>409</v>
      </c>
      <c r="C380" s="29"/>
      <c r="D380" s="30">
        <v>22151795</v>
      </c>
      <c r="E380" s="29"/>
      <c r="F380" s="30"/>
      <c r="G380" s="30"/>
    </row>
    <row r="381" spans="1:7">
      <c r="A381" s="27"/>
      <c r="B381" s="34" t="s">
        <v>410</v>
      </c>
      <c r="C381" s="29"/>
      <c r="D381" s="30">
        <f>D378+D379-D380</f>
        <v>25460470</v>
      </c>
      <c r="E381" s="29"/>
      <c r="F381" s="30">
        <f>F378+F379-F380</f>
        <v>30005918</v>
      </c>
      <c r="G381" s="30"/>
    </row>
    <row r="382" spans="1:7">
      <c r="A382" s="27"/>
      <c r="B382" s="34"/>
      <c r="C382" s="29"/>
      <c r="D382" s="30"/>
      <c r="E382" s="29"/>
      <c r="F382" s="30"/>
      <c r="G382" s="30"/>
    </row>
    <row r="383" spans="1:7">
      <c r="A383" s="27"/>
      <c r="B383" s="39" t="s">
        <v>705</v>
      </c>
      <c r="C383" s="29"/>
      <c r="D383" s="208" t="str">
        <f>$J$305</f>
        <v>Quý I-2021</v>
      </c>
      <c r="E383" s="148"/>
      <c r="F383" s="208" t="str">
        <f>$K$305</f>
        <v>Quý I-2020</v>
      </c>
      <c r="G383" s="30"/>
    </row>
    <row r="384" spans="1:7">
      <c r="A384" s="27"/>
      <c r="B384" s="34" t="s">
        <v>407</v>
      </c>
      <c r="C384" s="29"/>
      <c r="D384" s="48">
        <v>44664576</v>
      </c>
      <c r="E384" s="29"/>
      <c r="F384" s="30">
        <v>0</v>
      </c>
      <c r="G384" s="30"/>
    </row>
    <row r="385" spans="1:7">
      <c r="A385" s="27"/>
      <c r="B385" s="34" t="s">
        <v>408</v>
      </c>
      <c r="C385" s="29"/>
      <c r="D385" s="30">
        <v>56633528</v>
      </c>
      <c r="E385" s="29"/>
      <c r="F385" s="30">
        <v>0</v>
      </c>
      <c r="G385" s="30"/>
    </row>
    <row r="386" spans="1:7">
      <c r="A386" s="27"/>
      <c r="B386" s="34" t="s">
        <v>409</v>
      </c>
      <c r="C386" s="29"/>
      <c r="D386" s="30">
        <v>49500</v>
      </c>
      <c r="E386" s="29"/>
      <c r="F386" s="30">
        <v>0</v>
      </c>
      <c r="G386" s="30"/>
    </row>
    <row r="387" spans="1:7">
      <c r="A387" s="27"/>
      <c r="B387" s="34" t="s">
        <v>410</v>
      </c>
      <c r="C387" s="29"/>
      <c r="D387" s="30">
        <f>D384+D385-D386</f>
        <v>101248604</v>
      </c>
      <c r="E387" s="29"/>
      <c r="F387" s="30">
        <f>F384+F385-F386</f>
        <v>0</v>
      </c>
      <c r="G387" s="30"/>
    </row>
    <row r="388" spans="1:7">
      <c r="A388" s="27"/>
      <c r="B388" s="34"/>
      <c r="C388" s="29"/>
      <c r="D388" s="30"/>
      <c r="E388" s="29"/>
      <c r="F388" s="30"/>
      <c r="G388" s="30"/>
    </row>
    <row r="389" spans="1:7">
      <c r="A389" s="27"/>
      <c r="B389" s="39" t="s">
        <v>706</v>
      </c>
      <c r="C389" s="29"/>
      <c r="D389" s="214" t="str">
        <f>$J$305</f>
        <v>Quý I-2021</v>
      </c>
      <c r="E389" s="148"/>
      <c r="F389" s="214" t="str">
        <f>$K$305</f>
        <v>Quý I-2020</v>
      </c>
      <c r="G389" s="30"/>
    </row>
    <row r="390" spans="1:7">
      <c r="A390" s="27"/>
      <c r="B390" s="34" t="s">
        <v>407</v>
      </c>
      <c r="C390" s="29"/>
      <c r="D390" s="48">
        <v>153750466</v>
      </c>
      <c r="E390" s="29"/>
      <c r="F390" s="30">
        <v>0</v>
      </c>
      <c r="G390" s="30"/>
    </row>
    <row r="391" spans="1:7">
      <c r="A391" s="27"/>
      <c r="B391" s="34" t="s">
        <v>408</v>
      </c>
      <c r="C391" s="29"/>
      <c r="D391" s="30">
        <v>75835</v>
      </c>
      <c r="E391" s="29"/>
      <c r="F391" s="30">
        <v>0</v>
      </c>
      <c r="G391" s="30"/>
    </row>
    <row r="392" spans="1:7">
      <c r="A392" s="27"/>
      <c r="B392" s="34" t="s">
        <v>409</v>
      </c>
      <c r="C392" s="29"/>
      <c r="D392" s="30">
        <v>49500</v>
      </c>
      <c r="E392" s="29"/>
      <c r="F392" s="30">
        <v>0</v>
      </c>
      <c r="G392" s="30"/>
    </row>
    <row r="393" spans="1:7">
      <c r="A393" s="27"/>
      <c r="B393" s="34" t="s">
        <v>410</v>
      </c>
      <c r="C393" s="29"/>
      <c r="D393" s="30">
        <f>D390+D391-D392</f>
        <v>153776801</v>
      </c>
      <c r="E393" s="29"/>
      <c r="F393" s="30">
        <f>F390+F391-F392</f>
        <v>0</v>
      </c>
      <c r="G393" s="30"/>
    </row>
    <row r="394" spans="1:7">
      <c r="A394" s="27"/>
      <c r="B394" s="34"/>
      <c r="C394" s="29"/>
      <c r="D394" s="30"/>
      <c r="E394" s="29"/>
      <c r="F394" s="30"/>
      <c r="G394" s="30"/>
    </row>
    <row r="395" spans="1:7">
      <c r="A395" s="27"/>
      <c r="B395" s="39" t="s">
        <v>707</v>
      </c>
      <c r="C395" s="29"/>
      <c r="D395" s="214" t="str">
        <f>$J$305</f>
        <v>Quý I-2021</v>
      </c>
      <c r="E395" s="148"/>
      <c r="F395" s="214" t="str">
        <f>$K$305</f>
        <v>Quý I-2020</v>
      </c>
      <c r="G395" s="30"/>
    </row>
    <row r="396" spans="1:7">
      <c r="A396" s="27"/>
      <c r="B396" s="34" t="s">
        <v>407</v>
      </c>
      <c r="C396" s="29"/>
      <c r="D396" s="48">
        <v>198982401</v>
      </c>
      <c r="E396" s="29"/>
      <c r="F396" s="30">
        <v>0</v>
      </c>
      <c r="G396" s="30"/>
    </row>
    <row r="397" spans="1:7">
      <c r="A397" s="27"/>
      <c r="B397" s="34" t="s">
        <v>408</v>
      </c>
      <c r="C397" s="29"/>
      <c r="D397" s="30">
        <v>5712569886</v>
      </c>
      <c r="E397" s="29"/>
      <c r="F397" s="30">
        <v>0</v>
      </c>
      <c r="G397" s="30"/>
    </row>
    <row r="398" spans="1:7">
      <c r="A398" s="27"/>
      <c r="B398" s="34" t="s">
        <v>409</v>
      </c>
      <c r="C398" s="29"/>
      <c r="D398" s="30">
        <v>5840299082</v>
      </c>
      <c r="E398" s="29"/>
      <c r="F398" s="30">
        <v>0</v>
      </c>
      <c r="G398" s="30"/>
    </row>
    <row r="399" spans="1:7">
      <c r="A399" s="27"/>
      <c r="B399" s="34" t="s">
        <v>410</v>
      </c>
      <c r="C399" s="29"/>
      <c r="D399" s="30">
        <f>D396+D397-D398</f>
        <v>71253205</v>
      </c>
      <c r="E399" s="29"/>
      <c r="F399" s="30">
        <f>F396+F397-F398</f>
        <v>0</v>
      </c>
      <c r="G399" s="30"/>
    </row>
    <row r="400" spans="1:7">
      <c r="A400" s="27"/>
      <c r="B400" s="34"/>
      <c r="C400" s="29"/>
      <c r="D400" s="30"/>
      <c r="E400" s="29"/>
      <c r="F400" s="30"/>
      <c r="G400" s="30"/>
    </row>
    <row r="401" spans="1:7">
      <c r="A401" s="27"/>
      <c r="B401" s="39" t="s">
        <v>708</v>
      </c>
      <c r="C401" s="29"/>
      <c r="D401" s="214" t="str">
        <f>$J$305</f>
        <v>Quý I-2021</v>
      </c>
      <c r="E401" s="148"/>
      <c r="F401" s="214" t="str">
        <f>$K$305</f>
        <v>Quý I-2020</v>
      </c>
      <c r="G401" s="30"/>
    </row>
    <row r="402" spans="1:7">
      <c r="A402" s="27"/>
      <c r="B402" s="34" t="s">
        <v>407</v>
      </c>
      <c r="C402" s="29"/>
      <c r="D402" s="48">
        <v>28869661</v>
      </c>
      <c r="E402" s="29"/>
      <c r="F402" s="30">
        <v>0</v>
      </c>
      <c r="G402" s="30"/>
    </row>
    <row r="403" spans="1:7">
      <c r="A403" s="27"/>
      <c r="B403" s="34" t="s">
        <v>408</v>
      </c>
      <c r="C403" s="29"/>
      <c r="D403" s="30">
        <v>857795846</v>
      </c>
      <c r="E403" s="29"/>
      <c r="F403" s="30">
        <v>0</v>
      </c>
      <c r="G403" s="30"/>
    </row>
    <row r="404" spans="1:7">
      <c r="A404" s="27"/>
      <c r="B404" s="34" t="s">
        <v>409</v>
      </c>
      <c r="C404" s="29"/>
      <c r="D404" s="30">
        <v>876226876</v>
      </c>
      <c r="E404" s="29"/>
      <c r="F404" s="30">
        <v>0</v>
      </c>
      <c r="G404" s="30"/>
    </row>
    <row r="405" spans="1:7">
      <c r="A405" s="27"/>
      <c r="B405" s="34" t="s">
        <v>410</v>
      </c>
      <c r="C405" s="29"/>
      <c r="D405" s="30">
        <f>D402+D403-D404</f>
        <v>10438631</v>
      </c>
      <c r="E405" s="29"/>
      <c r="F405" s="30">
        <f>F402+F403-F404</f>
        <v>0</v>
      </c>
      <c r="G405" s="30"/>
    </row>
    <row r="406" spans="1:7">
      <c r="A406" s="27"/>
      <c r="B406" s="34"/>
      <c r="C406" s="29"/>
      <c r="D406" s="30"/>
      <c r="E406" s="29"/>
      <c r="F406" s="30"/>
      <c r="G406" s="30"/>
    </row>
    <row r="407" spans="1:7">
      <c r="A407" s="27"/>
      <c r="B407" s="39" t="s">
        <v>716</v>
      </c>
      <c r="C407" s="29"/>
      <c r="D407" s="215" t="str">
        <f>$J$305</f>
        <v>Quý I-2021</v>
      </c>
      <c r="E407" s="148"/>
      <c r="F407" s="215" t="str">
        <f>$K$305</f>
        <v>Quý I-2020</v>
      </c>
      <c r="G407" s="30"/>
    </row>
    <row r="408" spans="1:7">
      <c r="A408" s="27"/>
      <c r="B408" s="34" t="s">
        <v>407</v>
      </c>
      <c r="C408" s="29"/>
      <c r="D408" s="48">
        <v>121363650</v>
      </c>
      <c r="E408" s="29"/>
      <c r="F408" s="30">
        <v>0</v>
      </c>
      <c r="G408" s="30"/>
    </row>
    <row r="409" spans="1:7">
      <c r="A409" s="27"/>
      <c r="B409" s="34" t="s">
        <v>408</v>
      </c>
      <c r="C409" s="29"/>
      <c r="D409" s="30">
        <v>25362452058</v>
      </c>
      <c r="E409" s="29"/>
      <c r="F409" s="30">
        <v>0</v>
      </c>
      <c r="G409" s="30"/>
    </row>
    <row r="410" spans="1:7">
      <c r="A410" s="27"/>
      <c r="B410" s="34" t="s">
        <v>409</v>
      </c>
      <c r="C410" s="29"/>
      <c r="D410" s="30">
        <v>25360643304</v>
      </c>
      <c r="E410" s="29"/>
      <c r="F410" s="30">
        <v>0</v>
      </c>
      <c r="G410" s="30"/>
    </row>
    <row r="411" spans="1:7">
      <c r="A411" s="27"/>
      <c r="B411" s="34" t="s">
        <v>410</v>
      </c>
      <c r="C411" s="29"/>
      <c r="D411" s="30">
        <f>D408+D409-D410</f>
        <v>123172404</v>
      </c>
      <c r="E411" s="29"/>
      <c r="F411" s="30">
        <f>F408+F409-F410</f>
        <v>0</v>
      </c>
      <c r="G411" s="30"/>
    </row>
    <row r="412" spans="1:7">
      <c r="A412" s="27"/>
      <c r="B412" s="34"/>
      <c r="C412" s="29"/>
      <c r="D412" s="30"/>
      <c r="E412" s="29"/>
      <c r="F412" s="30"/>
      <c r="G412" s="30"/>
    </row>
    <row r="413" spans="1:7">
      <c r="A413" s="27"/>
      <c r="B413" s="39" t="s">
        <v>751</v>
      </c>
      <c r="C413" s="29"/>
      <c r="D413" s="224" t="str">
        <f>$J$305</f>
        <v>Quý I-2021</v>
      </c>
      <c r="E413" s="148"/>
      <c r="F413" s="224" t="str">
        <f>$K$305</f>
        <v>Quý I-2020</v>
      </c>
      <c r="G413" s="30"/>
    </row>
    <row r="414" spans="1:7">
      <c r="A414" s="27"/>
      <c r="B414" s="34" t="s">
        <v>407</v>
      </c>
      <c r="C414" s="29"/>
      <c r="D414" s="48">
        <v>0</v>
      </c>
      <c r="E414" s="29"/>
      <c r="F414" s="48"/>
      <c r="G414" s="30"/>
    </row>
    <row r="415" spans="1:7">
      <c r="A415" s="27"/>
      <c r="B415" s="34" t="s">
        <v>408</v>
      </c>
      <c r="C415" s="29"/>
      <c r="D415" s="30">
        <v>48610033320</v>
      </c>
      <c r="E415" s="29"/>
      <c r="F415" s="30">
        <v>0</v>
      </c>
      <c r="G415" s="30"/>
    </row>
    <row r="416" spans="1:7">
      <c r="A416" s="27"/>
      <c r="B416" s="34" t="s">
        <v>409</v>
      </c>
      <c r="C416" s="29"/>
      <c r="D416" s="30">
        <v>48607095000</v>
      </c>
      <c r="E416" s="29"/>
      <c r="F416" s="30">
        <v>0</v>
      </c>
      <c r="G416" s="30"/>
    </row>
    <row r="417" spans="1:7">
      <c r="A417" s="27"/>
      <c r="B417" s="34" t="s">
        <v>410</v>
      </c>
      <c r="C417" s="29"/>
      <c r="D417" s="30">
        <f>D414+D415-D416</f>
        <v>2938320</v>
      </c>
      <c r="E417" s="29"/>
      <c r="F417" s="30">
        <v>0</v>
      </c>
      <c r="G417" s="30"/>
    </row>
    <row r="418" spans="1:7">
      <c r="A418" s="27"/>
      <c r="B418" s="34"/>
      <c r="C418" s="29"/>
      <c r="D418" s="30"/>
      <c r="E418" s="29"/>
      <c r="F418" s="30"/>
      <c r="G418" s="30"/>
    </row>
    <row r="419" spans="1:7">
      <c r="A419" s="27"/>
      <c r="B419" s="27" t="s">
        <v>668</v>
      </c>
      <c r="C419" s="29"/>
      <c r="D419" s="197" t="str">
        <f>$J$305</f>
        <v>Quý I-2021</v>
      </c>
      <c r="E419" s="148"/>
      <c r="F419" s="197" t="str">
        <f>$K$305</f>
        <v>Quý I-2020</v>
      </c>
      <c r="G419" s="30"/>
    </row>
    <row r="420" spans="1:7">
      <c r="A420" s="27"/>
      <c r="B420" s="34" t="s">
        <v>407</v>
      </c>
      <c r="C420" s="29"/>
      <c r="D420" s="30">
        <v>1526383733</v>
      </c>
      <c r="E420" s="29"/>
      <c r="F420" s="30">
        <v>1829337845</v>
      </c>
      <c r="G420" s="6"/>
    </row>
    <row r="421" spans="1:7">
      <c r="A421" s="27"/>
      <c r="B421" s="34" t="s">
        <v>408</v>
      </c>
      <c r="C421" s="29"/>
      <c r="D421" s="30">
        <v>6114662150</v>
      </c>
      <c r="E421" s="29"/>
      <c r="F421" s="30">
        <v>698463288</v>
      </c>
      <c r="G421" s="30"/>
    </row>
    <row r="422" spans="1:7">
      <c r="A422" s="27"/>
      <c r="B422" s="34" t="s">
        <v>409</v>
      </c>
      <c r="C422" s="29"/>
      <c r="D422" s="30">
        <v>7557219704</v>
      </c>
      <c r="E422" s="29"/>
      <c r="F422" s="30">
        <v>2397783616</v>
      </c>
      <c r="G422" s="30"/>
    </row>
    <row r="423" spans="1:7">
      <c r="A423" s="27"/>
      <c r="B423" s="34" t="s">
        <v>410</v>
      </c>
      <c r="C423" s="29"/>
      <c r="D423" s="30">
        <f>D420+D421-D422</f>
        <v>83826179</v>
      </c>
      <c r="E423" s="29"/>
      <c r="F423" s="30">
        <f>F420+F421-F422</f>
        <v>130017517</v>
      </c>
      <c r="G423" s="30"/>
    </row>
    <row r="424" spans="1:7">
      <c r="A424" s="27"/>
      <c r="B424" s="34"/>
      <c r="C424" s="29"/>
      <c r="D424" s="30"/>
      <c r="E424" s="29"/>
      <c r="F424" s="30"/>
      <c r="G424" s="30"/>
    </row>
    <row r="425" spans="1:7">
      <c r="A425" s="27" t="s">
        <v>411</v>
      </c>
      <c r="B425" s="39" t="s">
        <v>412</v>
      </c>
      <c r="C425" s="29"/>
      <c r="D425" s="29"/>
      <c r="E425" s="29"/>
      <c r="F425" s="29"/>
      <c r="G425" s="30"/>
    </row>
    <row r="426" spans="1:7">
      <c r="A426" s="27"/>
      <c r="B426" s="34" t="s">
        <v>413</v>
      </c>
      <c r="C426" s="29"/>
      <c r="D426" s="47">
        <f>$J$137</f>
        <v>44286</v>
      </c>
      <c r="E426" s="32"/>
      <c r="F426" s="47">
        <f>$K$137</f>
        <v>44196</v>
      </c>
      <c r="G426" s="30"/>
    </row>
    <row r="427" spans="1:7">
      <c r="A427" s="27"/>
      <c r="B427" s="34" t="s">
        <v>414</v>
      </c>
      <c r="C427" s="29"/>
      <c r="D427" s="30">
        <v>539720863634</v>
      </c>
      <c r="E427" s="29"/>
      <c r="F427" s="30">
        <v>51766335697</v>
      </c>
      <c r="G427" s="30"/>
    </row>
    <row r="428" spans="1:7">
      <c r="A428" s="27"/>
      <c r="B428" s="34" t="s">
        <v>415</v>
      </c>
      <c r="C428" s="29"/>
      <c r="D428" s="30">
        <v>83870000000</v>
      </c>
      <c r="E428" s="29"/>
      <c r="F428" s="30">
        <v>83870000000</v>
      </c>
      <c r="G428" s="30"/>
    </row>
    <row r="429" spans="1:7">
      <c r="A429" s="27"/>
      <c r="B429" s="34" t="s">
        <v>636</v>
      </c>
      <c r="C429" s="29"/>
      <c r="D429" s="30">
        <v>70000000000</v>
      </c>
      <c r="E429" s="29"/>
      <c r="F429" s="30">
        <v>0</v>
      </c>
      <c r="G429" s="30"/>
    </row>
    <row r="430" spans="1:7">
      <c r="A430" s="27"/>
      <c r="B430" s="34" t="s">
        <v>416</v>
      </c>
      <c r="C430" s="29"/>
      <c r="D430" s="30">
        <v>65500000000</v>
      </c>
      <c r="E430" s="29"/>
      <c r="F430" s="30">
        <v>65500000000</v>
      </c>
      <c r="G430" s="30"/>
    </row>
    <row r="431" spans="1:7">
      <c r="A431" s="27"/>
      <c r="B431" s="34" t="s">
        <v>418</v>
      </c>
      <c r="C431" s="29"/>
      <c r="D431" s="30">
        <v>0</v>
      </c>
      <c r="E431" s="29"/>
      <c r="F431" s="30">
        <v>3250000000</v>
      </c>
      <c r="G431" s="30"/>
    </row>
    <row r="432" spans="1:7">
      <c r="A432" s="27"/>
      <c r="B432" s="34" t="s">
        <v>417</v>
      </c>
      <c r="C432" s="29"/>
      <c r="D432" s="47">
        <f>$J$137</f>
        <v>44286</v>
      </c>
      <c r="E432" s="32"/>
      <c r="F432" s="47">
        <f>$K$137</f>
        <v>44196</v>
      </c>
      <c r="G432" s="30"/>
    </row>
    <row r="433" spans="1:11">
      <c r="A433" s="27"/>
      <c r="B433" s="34" t="s">
        <v>414</v>
      </c>
      <c r="C433" s="29"/>
      <c r="D433" s="30">
        <v>18122118256.47998</v>
      </c>
      <c r="E433" s="29"/>
      <c r="F433" s="30">
        <v>19602136534.349998</v>
      </c>
      <c r="G433" s="30"/>
    </row>
    <row r="434" spans="1:11">
      <c r="A434" s="27"/>
      <c r="B434" s="34" t="s">
        <v>636</v>
      </c>
      <c r="C434" s="29"/>
      <c r="D434" s="30">
        <v>19045650000</v>
      </c>
      <c r="E434" s="29"/>
      <c r="F434" s="30">
        <v>19045650000</v>
      </c>
      <c r="G434" s="30"/>
    </row>
    <row r="435" spans="1:11">
      <c r="A435" s="27"/>
      <c r="B435" s="34" t="s">
        <v>418</v>
      </c>
      <c r="C435" s="29"/>
      <c r="D435" s="30">
        <v>0</v>
      </c>
      <c r="E435" s="29"/>
      <c r="F435" s="30">
        <v>0</v>
      </c>
      <c r="G435" s="30"/>
    </row>
    <row r="436" spans="1:11">
      <c r="A436" s="27"/>
      <c r="B436" s="34"/>
      <c r="C436" s="29"/>
      <c r="D436" s="29"/>
      <c r="E436" s="29"/>
      <c r="F436" s="29"/>
      <c r="G436" s="30"/>
    </row>
    <row r="437" spans="1:11">
      <c r="A437" s="27" t="s">
        <v>419</v>
      </c>
      <c r="B437" s="39" t="s">
        <v>420</v>
      </c>
      <c r="C437" s="29"/>
      <c r="D437" s="47">
        <f>$J$137</f>
        <v>44286</v>
      </c>
      <c r="E437" s="32"/>
      <c r="F437" s="47">
        <f>$K$137</f>
        <v>44196</v>
      </c>
      <c r="G437" s="30"/>
    </row>
    <row r="438" spans="1:11">
      <c r="A438" s="27"/>
      <c r="B438" s="29"/>
      <c r="C438" s="29"/>
      <c r="D438" s="30">
        <v>60756778493.259995</v>
      </c>
      <c r="E438" s="30"/>
      <c r="F438" s="30">
        <v>61888167361.110001</v>
      </c>
      <c r="G438" s="30"/>
    </row>
    <row r="439" spans="1:11">
      <c r="A439" s="27"/>
      <c r="B439" s="29"/>
      <c r="C439" s="29"/>
      <c r="D439" s="30"/>
      <c r="E439" s="30"/>
      <c r="F439" s="30"/>
      <c r="G439" s="30"/>
    </row>
    <row r="440" spans="1:11">
      <c r="A440" s="27" t="s">
        <v>421</v>
      </c>
      <c r="B440" s="39" t="s">
        <v>422</v>
      </c>
      <c r="C440" s="29"/>
      <c r="D440" s="47">
        <f>$J$137</f>
        <v>44286</v>
      </c>
      <c r="E440" s="148"/>
      <c r="F440" s="47">
        <f>$K$137</f>
        <v>44196</v>
      </c>
      <c r="G440" s="30"/>
    </row>
    <row r="441" spans="1:11">
      <c r="A441" s="27"/>
      <c r="B441" s="29" t="s">
        <v>423</v>
      </c>
      <c r="C441" s="29"/>
      <c r="D441" s="30"/>
      <c r="E441" s="29"/>
      <c r="F441" s="30">
        <v>22666666667</v>
      </c>
      <c r="G441" s="30"/>
    </row>
    <row r="442" spans="1:11">
      <c r="A442" s="27"/>
      <c r="B442" s="29" t="s">
        <v>674</v>
      </c>
      <c r="C442" s="29"/>
      <c r="D442" s="30">
        <v>1930194777</v>
      </c>
      <c r="E442" s="29"/>
      <c r="F442" s="30">
        <v>1291564182</v>
      </c>
      <c r="G442" s="30"/>
    </row>
    <row r="443" spans="1:11">
      <c r="A443" s="27"/>
      <c r="B443" s="29" t="s">
        <v>675</v>
      </c>
      <c r="C443" s="29"/>
      <c r="D443" s="30">
        <v>292418559.81999999</v>
      </c>
      <c r="E443" s="29"/>
      <c r="F443" s="30">
        <v>69901191.219999999</v>
      </c>
      <c r="G443" s="30"/>
    </row>
    <row r="444" spans="1:11">
      <c r="A444" s="27"/>
      <c r="B444" s="29" t="s">
        <v>676</v>
      </c>
      <c r="C444" s="29"/>
      <c r="D444" s="30">
        <v>982987915.74000013</v>
      </c>
      <c r="E444" s="29"/>
      <c r="F444" s="30">
        <v>2077260127.8200002</v>
      </c>
      <c r="G444" s="30"/>
    </row>
    <row r="445" spans="1:11">
      <c r="A445" s="27"/>
      <c r="B445" s="29"/>
      <c r="C445" s="29"/>
      <c r="D445" s="56">
        <f>SUM(D441:D444)</f>
        <v>3205601252.5600004</v>
      </c>
      <c r="E445" s="29"/>
      <c r="F445" s="56">
        <f>SUM(F441:F444)</f>
        <v>26105392168.040001</v>
      </c>
      <c r="G445" s="30"/>
    </row>
    <row r="446" spans="1:11">
      <c r="A446" s="27"/>
      <c r="B446" s="29"/>
      <c r="C446" s="29"/>
      <c r="D446" s="43"/>
      <c r="E446" s="48"/>
      <c r="F446" s="29"/>
      <c r="G446" s="30"/>
    </row>
    <row r="447" spans="1:11">
      <c r="A447" s="39" t="s">
        <v>424</v>
      </c>
      <c r="B447" s="39" t="s">
        <v>425</v>
      </c>
      <c r="C447" s="29"/>
      <c r="D447" s="29"/>
      <c r="E447" s="29"/>
      <c r="F447" s="29"/>
      <c r="G447" s="30"/>
    </row>
    <row r="448" spans="1:11">
      <c r="A448" s="27"/>
      <c r="B448" s="29"/>
      <c r="C448" s="29"/>
      <c r="D448" s="29"/>
      <c r="E448" s="29"/>
      <c r="F448" s="29"/>
      <c r="G448" s="30"/>
      <c r="J448" s="6" t="s">
        <v>643</v>
      </c>
      <c r="K448" s="6" t="s">
        <v>644</v>
      </c>
    </row>
    <row r="449" spans="1:12">
      <c r="A449" s="27" t="s">
        <v>426</v>
      </c>
      <c r="B449" s="39" t="s">
        <v>427</v>
      </c>
      <c r="C449" s="29"/>
      <c r="D449" s="29"/>
      <c r="E449" s="29"/>
      <c r="F449" s="29"/>
      <c r="G449" s="30"/>
      <c r="J449" s="6" t="s">
        <v>639</v>
      </c>
      <c r="K449" s="6" t="s">
        <v>640</v>
      </c>
    </row>
    <row r="450" spans="1:12">
      <c r="A450" s="27"/>
      <c r="B450" s="39"/>
      <c r="C450" s="29"/>
      <c r="D450" s="31" t="str">
        <f>$J$450</f>
        <v>Quý I-2021</v>
      </c>
      <c r="E450" s="32"/>
      <c r="F450" s="165" t="str">
        <f>$K$450</f>
        <v>Quý I-2020</v>
      </c>
      <c r="J450" s="171" t="s">
        <v>748</v>
      </c>
      <c r="K450" s="171" t="s">
        <v>749</v>
      </c>
    </row>
    <row r="451" spans="1:12">
      <c r="A451" s="27"/>
      <c r="B451" s="34" t="s">
        <v>428</v>
      </c>
      <c r="C451" s="29"/>
      <c r="D451" s="30">
        <v>124271138</v>
      </c>
      <c r="E451" s="30"/>
      <c r="F451" s="30"/>
      <c r="H451" s="63">
        <f>D451/D454</f>
        <v>0.11294438046704712</v>
      </c>
      <c r="I451" s="63"/>
      <c r="J451" s="64">
        <f>F451/F454</f>
        <v>0</v>
      </c>
      <c r="K451" s="63"/>
      <c r="L451" s="63"/>
    </row>
    <row r="452" spans="1:12">
      <c r="A452" s="27"/>
      <c r="B452" s="34" t="s">
        <v>429</v>
      </c>
      <c r="C452" s="29"/>
      <c r="D452" s="30">
        <v>775067004</v>
      </c>
      <c r="E452" s="30"/>
      <c r="F452" s="30">
        <v>454201919</v>
      </c>
      <c r="H452" s="63">
        <f>D452/D454</f>
        <v>0.70442311864264362</v>
      </c>
      <c r="I452" s="63"/>
      <c r="J452" s="64">
        <f>F452/F454</f>
        <v>0.79101428255588957</v>
      </c>
      <c r="K452" s="63"/>
      <c r="L452" s="63"/>
    </row>
    <row r="453" spans="1:12">
      <c r="A453" s="27"/>
      <c r="B453" s="34" t="s">
        <v>722</v>
      </c>
      <c r="C453" s="29"/>
      <c r="D453" s="30">
        <v>200948012</v>
      </c>
      <c r="E453" s="30"/>
      <c r="F453" s="30">
        <v>120000000</v>
      </c>
      <c r="H453" s="63"/>
      <c r="I453" s="63"/>
      <c r="J453" s="64"/>
      <c r="K453" s="63"/>
      <c r="L453" s="63"/>
    </row>
    <row r="454" spans="1:12">
      <c r="A454" s="27"/>
      <c r="B454" s="34"/>
      <c r="C454" s="35" t="s">
        <v>325</v>
      </c>
      <c r="D454" s="57">
        <f>SUM(D451:D453)</f>
        <v>1100286154</v>
      </c>
      <c r="E454" s="29"/>
      <c r="F454" s="57">
        <f>SUM(F451:F453)</f>
        <v>574201919</v>
      </c>
    </row>
    <row r="455" spans="1:12">
      <c r="A455" s="27" t="s">
        <v>430</v>
      </c>
      <c r="B455" s="39" t="s">
        <v>431</v>
      </c>
      <c r="C455" s="29"/>
      <c r="D455" s="29"/>
      <c r="E455" s="29"/>
      <c r="F455" s="29"/>
      <c r="G455" s="30"/>
    </row>
    <row r="456" spans="1:12">
      <c r="A456" s="27"/>
      <c r="B456" s="34"/>
      <c r="C456" s="29"/>
      <c r="D456" s="29"/>
      <c r="E456" s="29"/>
      <c r="F456" s="29"/>
      <c r="G456" s="30"/>
    </row>
    <row r="457" spans="1:12">
      <c r="A457" s="27" t="s">
        <v>432</v>
      </c>
      <c r="B457" s="39" t="s">
        <v>433</v>
      </c>
      <c r="C457" s="29"/>
      <c r="D457" s="29"/>
      <c r="E457" s="29"/>
      <c r="F457" s="29"/>
      <c r="G457" s="30"/>
    </row>
    <row r="458" spans="1:12">
      <c r="A458" s="27"/>
      <c r="B458" s="39"/>
      <c r="C458" s="29"/>
      <c r="D458" s="168" t="str">
        <f>$J$450</f>
        <v>Quý I-2021</v>
      </c>
      <c r="E458" s="148"/>
      <c r="F458" s="168" t="str">
        <f>$K$450</f>
        <v>Quý I-2020</v>
      </c>
    </row>
    <row r="459" spans="1:12">
      <c r="A459" s="27"/>
      <c r="B459" s="34" t="s">
        <v>434</v>
      </c>
      <c r="C459" s="29"/>
      <c r="D459" s="30">
        <v>93183182.37088953</v>
      </c>
      <c r="E459" s="29"/>
      <c r="F459" s="30">
        <v>0</v>
      </c>
    </row>
    <row r="460" spans="1:12">
      <c r="A460" s="27"/>
      <c r="B460" s="34" t="s">
        <v>435</v>
      </c>
      <c r="C460" s="29"/>
      <c r="D460" s="30">
        <v>581174447.62911046</v>
      </c>
      <c r="E460" s="29"/>
      <c r="F460" s="30">
        <v>769062889</v>
      </c>
    </row>
    <row r="461" spans="1:12">
      <c r="A461" s="27"/>
      <c r="B461" s="34"/>
      <c r="C461" s="35" t="s">
        <v>325</v>
      </c>
      <c r="D461" s="56">
        <f>KQKD!D12</f>
        <v>674357630</v>
      </c>
      <c r="E461" s="29"/>
      <c r="F461" s="56">
        <f>F459+F460</f>
        <v>769062889</v>
      </c>
    </row>
    <row r="462" spans="1:12">
      <c r="A462" s="27"/>
      <c r="B462" s="34"/>
      <c r="C462" s="29"/>
      <c r="D462" s="29"/>
      <c r="E462" s="29"/>
      <c r="F462" s="29"/>
      <c r="G462" s="30"/>
    </row>
    <row r="463" spans="1:12">
      <c r="A463" s="27" t="s">
        <v>436</v>
      </c>
      <c r="B463" s="39" t="s">
        <v>437</v>
      </c>
      <c r="C463" s="29"/>
      <c r="D463" s="29"/>
      <c r="E463" s="29"/>
      <c r="F463" s="29"/>
      <c r="G463" s="30"/>
      <c r="H463" s="19"/>
    </row>
    <row r="464" spans="1:12">
      <c r="A464" s="27"/>
      <c r="B464" s="39"/>
      <c r="C464" s="29"/>
      <c r="D464" s="168" t="str">
        <f>$J$450</f>
        <v>Quý I-2021</v>
      </c>
      <c r="E464" s="148"/>
      <c r="F464" s="168" t="str">
        <f>$K$450</f>
        <v>Quý I-2020</v>
      </c>
    </row>
    <row r="465" spans="1:7">
      <c r="A465" s="27"/>
      <c r="B465" s="34" t="s">
        <v>438</v>
      </c>
      <c r="C465" s="29"/>
      <c r="D465" s="30">
        <f>KQKD!D15</f>
        <v>1814092157</v>
      </c>
      <c r="E465" s="30"/>
      <c r="F465" s="30">
        <v>3049790229</v>
      </c>
    </row>
    <row r="466" spans="1:7">
      <c r="A466" s="27"/>
      <c r="B466" s="34" t="s">
        <v>439</v>
      </c>
      <c r="C466" s="29"/>
      <c r="D466" s="30"/>
      <c r="E466" s="30"/>
      <c r="F466" s="30"/>
    </row>
    <row r="467" spans="1:7">
      <c r="A467" s="27"/>
      <c r="B467" s="34" t="s">
        <v>440</v>
      </c>
      <c r="C467" s="29"/>
      <c r="D467" s="30"/>
      <c r="E467" s="30"/>
      <c r="F467" s="30"/>
    </row>
    <row r="468" spans="1:7">
      <c r="A468" s="27"/>
      <c r="B468" s="34" t="s">
        <v>441</v>
      </c>
      <c r="C468" s="29"/>
      <c r="D468" s="30"/>
      <c r="E468" s="30"/>
      <c r="F468" s="30"/>
    </row>
    <row r="469" spans="1:7">
      <c r="A469" s="27"/>
      <c r="B469" s="34" t="s">
        <v>442</v>
      </c>
      <c r="C469" s="29"/>
      <c r="D469" s="30"/>
      <c r="E469" s="30"/>
      <c r="F469" s="30">
        <v>730000000</v>
      </c>
    </row>
    <row r="470" spans="1:7">
      <c r="A470" s="27"/>
      <c r="B470" s="39"/>
      <c r="C470" s="35" t="s">
        <v>325</v>
      </c>
      <c r="D470" s="56">
        <f>SUM(D465:D469)</f>
        <v>1814092157</v>
      </c>
      <c r="E470" s="39"/>
      <c r="F470" s="56">
        <f>SUM(F465:F469)</f>
        <v>3779790229</v>
      </c>
    </row>
    <row r="471" spans="1:7">
      <c r="A471" s="27"/>
      <c r="B471" s="39"/>
      <c r="C471" s="29"/>
      <c r="D471" s="29"/>
      <c r="E471" s="29"/>
      <c r="F471" s="29"/>
      <c r="G471" s="30"/>
    </row>
    <row r="472" spans="1:7">
      <c r="A472" s="27" t="s">
        <v>443</v>
      </c>
      <c r="B472" s="39" t="s">
        <v>444</v>
      </c>
      <c r="C472" s="29"/>
      <c r="D472" s="29"/>
      <c r="E472" s="29"/>
      <c r="F472" s="29"/>
      <c r="G472" s="30"/>
    </row>
    <row r="473" spans="1:7">
      <c r="A473" s="27"/>
      <c r="B473" s="39"/>
      <c r="C473" s="29"/>
      <c r="D473" s="168" t="str">
        <f>$J$450</f>
        <v>Quý I-2021</v>
      </c>
      <c r="E473" s="148"/>
      <c r="F473" s="168" t="str">
        <f>$K$450</f>
        <v>Quý I-2020</v>
      </c>
    </row>
    <row r="474" spans="1:7" ht="26.25">
      <c r="A474" s="27"/>
      <c r="B474" s="41" t="s">
        <v>445</v>
      </c>
      <c r="C474" s="29"/>
      <c r="D474" s="30"/>
      <c r="E474" s="30"/>
      <c r="F474" s="30"/>
    </row>
    <row r="475" spans="1:7">
      <c r="A475" s="27"/>
      <c r="B475" s="34" t="s">
        <v>446</v>
      </c>
      <c r="C475" s="29"/>
      <c r="D475" s="30"/>
      <c r="E475" s="30"/>
      <c r="F475" s="30"/>
    </row>
    <row r="476" spans="1:7">
      <c r="A476" s="27"/>
      <c r="B476" s="34" t="s">
        <v>723</v>
      </c>
      <c r="C476" s="29"/>
      <c r="D476" s="30">
        <v>1443750</v>
      </c>
      <c r="E476" s="30"/>
      <c r="F476" s="30">
        <v>27630954</v>
      </c>
    </row>
    <row r="477" spans="1:7">
      <c r="A477" s="27"/>
      <c r="B477" s="34" t="s">
        <v>447</v>
      </c>
      <c r="C477" s="29"/>
      <c r="D477" s="30">
        <v>32439045</v>
      </c>
      <c r="E477" s="30"/>
      <c r="F477" s="30"/>
    </row>
    <row r="478" spans="1:7">
      <c r="A478" s="27"/>
      <c r="B478" s="39"/>
      <c r="C478" s="35" t="s">
        <v>325</v>
      </c>
      <c r="D478" s="56">
        <f>SUM(D474:D477)</f>
        <v>33882795</v>
      </c>
      <c r="E478" s="39"/>
      <c r="F478" s="56">
        <f>SUM(F474:F477)</f>
        <v>27630954</v>
      </c>
    </row>
    <row r="479" spans="1:7">
      <c r="A479" s="27"/>
      <c r="B479" s="39"/>
      <c r="C479" s="35"/>
      <c r="D479" s="29"/>
      <c r="E479" s="56"/>
      <c r="F479" s="39"/>
      <c r="G479" s="56"/>
    </row>
    <row r="480" spans="1:7">
      <c r="A480" s="27" t="s">
        <v>448</v>
      </c>
      <c r="B480" s="39" t="s">
        <v>449</v>
      </c>
      <c r="C480" s="35"/>
      <c r="D480" s="29"/>
      <c r="E480" s="56"/>
      <c r="F480" s="39"/>
      <c r="G480" s="56"/>
    </row>
    <row r="481" spans="1:11">
      <c r="A481" s="27"/>
      <c r="B481" s="39"/>
      <c r="C481" s="35"/>
      <c r="D481" s="168" t="str">
        <f>$J$450</f>
        <v>Quý I-2021</v>
      </c>
      <c r="E481" s="148"/>
      <c r="F481" s="168" t="str">
        <f>$K$450</f>
        <v>Quý I-2020</v>
      </c>
    </row>
    <row r="482" spans="1:11">
      <c r="A482" s="27"/>
      <c r="B482" s="29" t="s">
        <v>450</v>
      </c>
      <c r="C482" s="35"/>
      <c r="D482" s="30">
        <f>KQKD!D25</f>
        <v>90950588.400000006</v>
      </c>
      <c r="E482" s="29"/>
      <c r="F482" s="30">
        <f>KQKD!E25</f>
        <v>384413202</v>
      </c>
    </row>
    <row r="483" spans="1:11">
      <c r="A483" s="27"/>
      <c r="B483" s="39"/>
      <c r="C483" s="35"/>
      <c r="D483" s="56"/>
      <c r="E483" s="39"/>
      <c r="F483" s="56"/>
    </row>
    <row r="484" spans="1:11">
      <c r="A484" s="27" t="s">
        <v>451</v>
      </c>
      <c r="B484" s="39" t="s">
        <v>452</v>
      </c>
      <c r="C484" s="35"/>
      <c r="D484" s="56"/>
      <c r="E484" s="39"/>
      <c r="F484" s="56"/>
    </row>
    <row r="485" spans="1:11">
      <c r="A485" s="27"/>
      <c r="B485" s="39"/>
      <c r="C485" s="35"/>
      <c r="D485" s="168" t="str">
        <f>$J$450</f>
        <v>Quý I-2021</v>
      </c>
      <c r="E485" s="148"/>
      <c r="F485" s="168" t="str">
        <f>$K$450</f>
        <v>Quý I-2020</v>
      </c>
    </row>
    <row r="486" spans="1:11">
      <c r="A486" s="27"/>
      <c r="B486" s="29" t="s">
        <v>453</v>
      </c>
      <c r="C486" s="35"/>
      <c r="D486" s="30">
        <v>0</v>
      </c>
      <c r="E486" s="29"/>
      <c r="F486" s="30">
        <v>0</v>
      </c>
    </row>
    <row r="487" spans="1:11">
      <c r="A487" s="27"/>
      <c r="B487" s="39"/>
      <c r="C487" s="35"/>
      <c r="D487" s="29"/>
      <c r="E487" s="56"/>
      <c r="F487" s="39"/>
      <c r="G487" s="56"/>
    </row>
    <row r="488" spans="1:11">
      <c r="A488" s="39" t="s">
        <v>454</v>
      </c>
      <c r="B488" s="39" t="s">
        <v>455</v>
      </c>
      <c r="C488" s="35"/>
      <c r="D488" s="29"/>
      <c r="E488" s="56"/>
      <c r="F488" s="39"/>
      <c r="G488" s="56"/>
    </row>
    <row r="489" spans="1:11">
      <c r="A489" s="27"/>
      <c r="B489" s="39"/>
      <c r="C489" s="35"/>
      <c r="D489" s="29"/>
      <c r="E489" s="56"/>
      <c r="F489" s="39"/>
      <c r="G489" s="56"/>
    </row>
    <row r="490" spans="1:11">
      <c r="A490" s="39" t="s">
        <v>456</v>
      </c>
      <c r="B490" s="39" t="s">
        <v>457</v>
      </c>
      <c r="C490" s="35"/>
      <c r="D490" s="29"/>
      <c r="E490" s="56"/>
      <c r="F490" s="39"/>
      <c r="G490" s="56"/>
    </row>
    <row r="491" spans="1:11">
      <c r="A491" s="27"/>
      <c r="B491" s="39"/>
      <c r="C491" s="35"/>
      <c r="D491" s="29"/>
      <c r="E491" s="56"/>
      <c r="F491" s="39"/>
      <c r="G491" s="56"/>
      <c r="K491" s="65"/>
    </row>
    <row r="492" spans="1:11">
      <c r="A492" s="39" t="s">
        <v>458</v>
      </c>
      <c r="B492" s="39" t="s">
        <v>459</v>
      </c>
      <c r="C492" s="35"/>
      <c r="D492" s="29"/>
      <c r="E492" s="56"/>
      <c r="F492" s="39"/>
      <c r="G492" s="56"/>
    </row>
    <row r="493" spans="1:11">
      <c r="A493" s="39"/>
      <c r="B493" s="39"/>
      <c r="C493" s="35"/>
      <c r="D493" s="168" t="str">
        <f>$J$450</f>
        <v>Quý I-2021</v>
      </c>
      <c r="E493" s="148"/>
      <c r="F493" s="168" t="str">
        <f>$K$450</f>
        <v>Quý I-2020</v>
      </c>
    </row>
    <row r="494" spans="1:11">
      <c r="A494" s="39"/>
      <c r="B494" s="34" t="s">
        <v>460</v>
      </c>
      <c r="C494" s="35"/>
      <c r="D494" s="30">
        <f>11000000-55000</f>
        <v>10945000</v>
      </c>
      <c r="E494" s="39"/>
      <c r="F494" s="30">
        <f>11000000-55000</f>
        <v>10945000</v>
      </c>
    </row>
    <row r="495" spans="1:11">
      <c r="A495" s="39"/>
      <c r="B495" s="34" t="s">
        <v>461</v>
      </c>
      <c r="C495" s="35"/>
      <c r="D495" s="30">
        <v>55000</v>
      </c>
      <c r="E495" s="39"/>
      <c r="F495" s="30">
        <v>55000</v>
      </c>
    </row>
    <row r="496" spans="1:11">
      <c r="A496" s="19"/>
      <c r="B496" s="19"/>
      <c r="C496" s="66"/>
      <c r="E496" s="67"/>
      <c r="F496" s="19"/>
      <c r="G496" s="67"/>
    </row>
    <row r="497" spans="1:10">
      <c r="A497" s="19"/>
      <c r="B497" s="29"/>
      <c r="C497" s="29"/>
      <c r="D497" s="29"/>
      <c r="E497" s="29"/>
      <c r="F497" s="148" t="s">
        <v>730</v>
      </c>
      <c r="G497" s="155"/>
      <c r="J497" s="14"/>
    </row>
    <row r="498" spans="1:10" ht="15.75" customHeight="1">
      <c r="B498" s="124" t="s">
        <v>462</v>
      </c>
      <c r="C498" s="229" t="s">
        <v>108</v>
      </c>
      <c r="D498" s="229"/>
      <c r="E498" s="229"/>
      <c r="F498" s="221" t="s">
        <v>728</v>
      </c>
      <c r="G498" s="146"/>
      <c r="H498" s="68"/>
    </row>
    <row r="499" spans="1:10" ht="15.75" customHeight="1">
      <c r="B499" s="123" t="s">
        <v>463</v>
      </c>
      <c r="C499" s="225" t="s">
        <v>463</v>
      </c>
      <c r="D499" s="225"/>
      <c r="E499" s="225"/>
      <c r="F499" s="220" t="s">
        <v>464</v>
      </c>
      <c r="G499" s="145"/>
      <c r="H499" s="69"/>
    </row>
    <row r="500" spans="1:10" ht="15.75">
      <c r="A500" s="70"/>
      <c r="B500" s="125"/>
      <c r="C500" s="125"/>
      <c r="D500" s="126"/>
      <c r="E500" s="125"/>
      <c r="F500" s="148"/>
      <c r="G500" s="30"/>
    </row>
    <row r="501" spans="1:10">
      <c r="A501" s="71"/>
      <c r="B501" s="105"/>
      <c r="C501" s="105"/>
      <c r="D501" s="106"/>
      <c r="E501" s="105"/>
      <c r="F501" s="148"/>
      <c r="G501" s="30"/>
    </row>
    <row r="502" spans="1:10">
      <c r="A502" s="71"/>
      <c r="B502" s="105"/>
      <c r="C502" s="105"/>
      <c r="D502" s="106"/>
      <c r="E502" s="105"/>
      <c r="F502" s="157"/>
      <c r="G502" s="30"/>
    </row>
    <row r="503" spans="1:10" ht="15.75">
      <c r="A503" s="71"/>
      <c r="B503" s="59" t="s">
        <v>465</v>
      </c>
      <c r="C503" s="231" t="s">
        <v>465</v>
      </c>
      <c r="D503" s="231"/>
      <c r="E503" s="231"/>
      <c r="F503" s="157"/>
      <c r="G503" s="156"/>
      <c r="H503" s="72"/>
    </row>
    <row r="504" spans="1:10">
      <c r="A504" s="71"/>
      <c r="B504" s="105"/>
      <c r="C504" s="105"/>
      <c r="D504" s="106"/>
      <c r="E504" s="105"/>
      <c r="F504" s="149" t="s">
        <v>729</v>
      </c>
      <c r="G504" s="30"/>
    </row>
  </sheetData>
  <mergeCells count="9">
    <mergeCell ref="C503:E503"/>
    <mergeCell ref="A6:G6"/>
    <mergeCell ref="A7:G7"/>
    <mergeCell ref="C144:D144"/>
    <mergeCell ref="E144:F144"/>
    <mergeCell ref="D217:E217"/>
    <mergeCell ref="C498:E498"/>
    <mergeCell ref="C499:E499"/>
    <mergeCell ref="C166:E166"/>
  </mergeCells>
  <pageMargins left="0.24" right="0.24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F15" sqref="F15"/>
    </sheetView>
  </sheetViews>
  <sheetFormatPr defaultRowHeight="12.75"/>
  <cols>
    <col min="1" max="1" width="27.140625" style="78" customWidth="1"/>
    <col min="2" max="2" width="3.85546875" style="78" customWidth="1"/>
    <col min="3" max="3" width="8" style="78" customWidth="1"/>
    <col min="4" max="5" width="14.5703125" style="78" customWidth="1"/>
    <col min="6" max="6" width="14.42578125" style="78" customWidth="1"/>
    <col min="7" max="7" width="15.140625" style="78" customWidth="1"/>
    <col min="8" max="8" width="11.140625" style="78" customWidth="1"/>
    <col min="9" max="9" width="31.140625" style="78" customWidth="1"/>
    <col min="10" max="10" width="10.7109375" style="78" bestFit="1" customWidth="1"/>
    <col min="11" max="16384" width="9.140625" style="78"/>
  </cols>
  <sheetData>
    <row r="1" spans="1:9" ht="15">
      <c r="A1" s="73" t="s">
        <v>172</v>
      </c>
      <c r="E1" s="6" t="s">
        <v>616</v>
      </c>
    </row>
    <row r="2" spans="1:9" ht="15">
      <c r="A2" s="39" t="s">
        <v>82</v>
      </c>
      <c r="E2" s="6" t="s">
        <v>617</v>
      </c>
    </row>
    <row r="3" spans="1:9">
      <c r="A3" s="75" t="s">
        <v>726</v>
      </c>
      <c r="B3" s="81"/>
      <c r="C3" s="81"/>
      <c r="D3" s="81"/>
      <c r="E3" s="81"/>
      <c r="F3" s="81"/>
      <c r="G3" s="81"/>
    </row>
    <row r="5" spans="1:9" ht="19.5" customHeight="1">
      <c r="A5" s="227" t="s">
        <v>678</v>
      </c>
      <c r="B5" s="227"/>
      <c r="C5" s="227"/>
      <c r="D5" s="227"/>
      <c r="E5" s="227"/>
      <c r="F5" s="227"/>
    </row>
    <row r="6" spans="1:9">
      <c r="A6" s="227" t="s">
        <v>731</v>
      </c>
      <c r="B6" s="227"/>
      <c r="C6" s="227"/>
      <c r="D6" s="227"/>
      <c r="E6" s="227"/>
      <c r="F6" s="227"/>
    </row>
    <row r="7" spans="1:9">
      <c r="H7" s="78" t="s">
        <v>679</v>
      </c>
    </row>
    <row r="8" spans="1:9" ht="38.25" customHeight="1">
      <c r="A8" s="164" t="s">
        <v>109</v>
      </c>
      <c r="B8" s="164" t="s">
        <v>1</v>
      </c>
      <c r="C8" s="164" t="s">
        <v>0</v>
      </c>
      <c r="D8" s="159" t="s">
        <v>732</v>
      </c>
      <c r="E8" s="159" t="s">
        <v>733</v>
      </c>
      <c r="F8" s="160" t="s">
        <v>734</v>
      </c>
      <c r="G8" s="160" t="s">
        <v>735</v>
      </c>
      <c r="H8" s="204" t="s">
        <v>736</v>
      </c>
      <c r="I8" s="206" t="s">
        <v>619</v>
      </c>
    </row>
    <row r="9" spans="1:9" ht="25.5" customHeight="1">
      <c r="A9" s="82" t="s">
        <v>83</v>
      </c>
      <c r="B9" s="82">
        <v>1</v>
      </c>
      <c r="C9" s="83" t="s">
        <v>84</v>
      </c>
      <c r="D9" s="87">
        <v>1100286154</v>
      </c>
      <c r="E9" s="87">
        <v>574201919</v>
      </c>
      <c r="F9" s="84">
        <f>D9</f>
        <v>1100286154</v>
      </c>
      <c r="G9" s="84">
        <f>E9</f>
        <v>574201919</v>
      </c>
      <c r="H9" s="203">
        <f>(D9/E9)-1</f>
        <v>0.91620076072925838</v>
      </c>
      <c r="I9" s="205" t="s">
        <v>737</v>
      </c>
    </row>
    <row r="10" spans="1:9" ht="24.95" customHeight="1">
      <c r="A10" s="85" t="s">
        <v>85</v>
      </c>
      <c r="B10" s="85">
        <v>2</v>
      </c>
      <c r="C10" s="86" t="s">
        <v>86</v>
      </c>
      <c r="D10" s="87">
        <v>0</v>
      </c>
      <c r="E10" s="87">
        <v>0</v>
      </c>
      <c r="F10" s="87">
        <f>D10</f>
        <v>0</v>
      </c>
      <c r="G10" s="87">
        <f>E10</f>
        <v>0</v>
      </c>
      <c r="H10" s="151" t="e">
        <f t="shared" ref="H10:H28" si="0">(D10/E10)-1</f>
        <v>#DIV/0!</v>
      </c>
      <c r="I10" s="80"/>
    </row>
    <row r="11" spans="1:9" ht="24.95" customHeight="1">
      <c r="A11" s="88" t="s">
        <v>87</v>
      </c>
      <c r="B11" s="85">
        <v>10</v>
      </c>
      <c r="C11" s="89" t="s">
        <v>88</v>
      </c>
      <c r="D11" s="87">
        <f>D9-D10</f>
        <v>1100286154</v>
      </c>
      <c r="E11" s="87">
        <f>E9-E10</f>
        <v>574201919</v>
      </c>
      <c r="F11" s="87">
        <f t="shared" ref="F11:G11" si="1">F9-F10</f>
        <v>1100286154</v>
      </c>
      <c r="G11" s="87">
        <f t="shared" si="1"/>
        <v>574201919</v>
      </c>
      <c r="H11" s="150">
        <f t="shared" si="0"/>
        <v>0.91620076072925838</v>
      </c>
      <c r="I11" s="80"/>
    </row>
    <row r="12" spans="1:9" ht="24.95" customHeight="1">
      <c r="A12" s="90" t="s">
        <v>89</v>
      </c>
      <c r="B12" s="91">
        <v>11</v>
      </c>
      <c r="C12" s="86" t="s">
        <v>90</v>
      </c>
      <c r="D12" s="87">
        <v>674357630</v>
      </c>
      <c r="E12" s="87">
        <v>769062889</v>
      </c>
      <c r="F12" s="87">
        <f>D12</f>
        <v>674357630</v>
      </c>
      <c r="G12" s="87">
        <f>E12</f>
        <v>769062889</v>
      </c>
      <c r="H12" s="150">
        <f>(D12/E12)-1</f>
        <v>-0.12314371211324959</v>
      </c>
      <c r="I12" s="153" t="s">
        <v>738</v>
      </c>
    </row>
    <row r="13" spans="1:9" ht="25.5" customHeight="1">
      <c r="A13" s="90" t="s">
        <v>91</v>
      </c>
      <c r="B13" s="91">
        <v>20</v>
      </c>
      <c r="C13" s="86"/>
      <c r="D13" s="92">
        <f>D11-D12</f>
        <v>425928524</v>
      </c>
      <c r="E13" s="92">
        <f>E11-E12</f>
        <v>-194860970</v>
      </c>
      <c r="F13" s="92">
        <f>F11-F12</f>
        <v>425928524</v>
      </c>
      <c r="G13" s="92">
        <f>G11-G12</f>
        <v>-194860970</v>
      </c>
      <c r="H13" s="150">
        <f t="shared" si="0"/>
        <v>-3.185807265559645</v>
      </c>
      <c r="I13" s="80"/>
    </row>
    <row r="14" spans="1:9" ht="18" customHeight="1">
      <c r="A14" s="91"/>
      <c r="B14" s="91"/>
      <c r="C14" s="89" t="s">
        <v>88</v>
      </c>
      <c r="D14" s="93"/>
      <c r="E14" s="93"/>
      <c r="F14" s="93"/>
      <c r="G14" s="93"/>
      <c r="H14" s="151" t="e">
        <f t="shared" si="0"/>
        <v>#DIV/0!</v>
      </c>
      <c r="I14" s="80"/>
    </row>
    <row r="15" spans="1:9" ht="43.5" customHeight="1">
      <c r="A15" s="91" t="s">
        <v>92</v>
      </c>
      <c r="B15" s="91">
        <v>21</v>
      </c>
      <c r="C15" s="86" t="s">
        <v>93</v>
      </c>
      <c r="D15" s="87">
        <v>1814092157</v>
      </c>
      <c r="E15" s="87">
        <v>3779790229</v>
      </c>
      <c r="F15" s="87">
        <f>D15</f>
        <v>1814092157</v>
      </c>
      <c r="G15" s="87">
        <f>E15</f>
        <v>3779790229</v>
      </c>
      <c r="H15" s="150">
        <f t="shared" si="0"/>
        <v>-0.52005480540121263</v>
      </c>
      <c r="I15" s="153" t="s">
        <v>739</v>
      </c>
    </row>
    <row r="16" spans="1:9" ht="41.25" customHeight="1">
      <c r="A16" s="91" t="s">
        <v>94</v>
      </c>
      <c r="B16" s="91">
        <v>22</v>
      </c>
      <c r="C16" s="86" t="s">
        <v>95</v>
      </c>
      <c r="D16" s="87">
        <v>33882795</v>
      </c>
      <c r="E16" s="87">
        <v>27630954</v>
      </c>
      <c r="F16" s="87">
        <f t="shared" ref="F16:G17" si="2">D16</f>
        <v>33882795</v>
      </c>
      <c r="G16" s="87">
        <f t="shared" si="2"/>
        <v>27630954</v>
      </c>
      <c r="H16" s="150">
        <f t="shared" si="0"/>
        <v>0.22626222026210163</v>
      </c>
      <c r="I16" s="153"/>
    </row>
    <row r="17" spans="1:10" ht="24.75" customHeight="1">
      <c r="A17" s="91" t="s">
        <v>96</v>
      </c>
      <c r="B17" s="91">
        <v>25</v>
      </c>
      <c r="C17" s="89" t="s">
        <v>88</v>
      </c>
      <c r="D17" s="87">
        <v>850876814</v>
      </c>
      <c r="E17" s="87">
        <v>785853811</v>
      </c>
      <c r="F17" s="87">
        <f t="shared" si="2"/>
        <v>850876814</v>
      </c>
      <c r="G17" s="87">
        <f t="shared" si="2"/>
        <v>785853811</v>
      </c>
      <c r="H17" s="150">
        <f t="shared" si="0"/>
        <v>8.2741856169480377E-2</v>
      </c>
      <c r="I17" s="153"/>
      <c r="J17" s="167"/>
    </row>
    <row r="18" spans="1:10" ht="36" customHeight="1">
      <c r="A18" s="90" t="s">
        <v>97</v>
      </c>
      <c r="B18" s="91">
        <v>30</v>
      </c>
      <c r="C18" s="89" t="s">
        <v>88</v>
      </c>
      <c r="D18" s="92">
        <f>D13+D15-D16-D17</f>
        <v>1355261072</v>
      </c>
      <c r="E18" s="92">
        <f>E13+E15-E16-E17</f>
        <v>2771444494</v>
      </c>
      <c r="F18" s="92">
        <f>F13+F15-F16-F17</f>
        <v>1355261072</v>
      </c>
      <c r="G18" s="92">
        <f>G13+G15-G16-G17</f>
        <v>2771444494</v>
      </c>
      <c r="H18" s="150">
        <f t="shared" si="0"/>
        <v>-0.51099108247195513</v>
      </c>
      <c r="I18" s="153" t="s">
        <v>739</v>
      </c>
    </row>
    <row r="19" spans="1:10" ht="17.25" customHeight="1">
      <c r="A19" s="91"/>
      <c r="B19" s="91"/>
      <c r="C19" s="89" t="s">
        <v>88</v>
      </c>
      <c r="D19" s="93"/>
      <c r="E19" s="93"/>
      <c r="F19" s="93"/>
      <c r="G19" s="93"/>
      <c r="H19" s="151" t="e">
        <f t="shared" si="0"/>
        <v>#DIV/0!</v>
      </c>
      <c r="I19" s="80"/>
    </row>
    <row r="20" spans="1:10" ht="24.95" customHeight="1">
      <c r="A20" s="91" t="s">
        <v>98</v>
      </c>
      <c r="B20" s="91">
        <v>31</v>
      </c>
      <c r="C20" s="89" t="s">
        <v>88</v>
      </c>
      <c r="D20" s="87">
        <v>0</v>
      </c>
      <c r="E20" s="87">
        <v>62437950</v>
      </c>
      <c r="F20" s="87">
        <f t="shared" ref="F20:G21" si="3">D20</f>
        <v>0</v>
      </c>
      <c r="G20" s="87">
        <f>E20</f>
        <v>62437950</v>
      </c>
      <c r="H20" s="150">
        <f t="shared" si="0"/>
        <v>-1</v>
      </c>
      <c r="I20" s="80"/>
    </row>
    <row r="21" spans="1:10" ht="24.95" customHeight="1">
      <c r="A21" s="91" t="s">
        <v>99</v>
      </c>
      <c r="B21" s="91">
        <v>32</v>
      </c>
      <c r="C21" s="89" t="s">
        <v>88</v>
      </c>
      <c r="D21" s="87">
        <v>3478710</v>
      </c>
      <c r="E21" s="87">
        <v>856030</v>
      </c>
      <c r="F21" s="87">
        <f t="shared" si="3"/>
        <v>3478710</v>
      </c>
      <c r="G21" s="87">
        <f t="shared" si="3"/>
        <v>856030</v>
      </c>
      <c r="H21" s="151">
        <f t="shared" si="0"/>
        <v>3.0637711295164891</v>
      </c>
      <c r="I21" s="80"/>
    </row>
    <row r="22" spans="1:10" ht="24.95" customHeight="1">
      <c r="A22" s="91" t="s">
        <v>100</v>
      </c>
      <c r="B22" s="91">
        <v>40</v>
      </c>
      <c r="C22" s="89" t="s">
        <v>88</v>
      </c>
      <c r="D22" s="94">
        <f>D20-D21</f>
        <v>-3478710</v>
      </c>
      <c r="E22" s="94">
        <f>E20-E21</f>
        <v>61581920</v>
      </c>
      <c r="F22" s="94">
        <f>F20-F21</f>
        <v>-3478710</v>
      </c>
      <c r="G22" s="94">
        <f>G20-G21</f>
        <v>61581920</v>
      </c>
      <c r="H22" s="150">
        <f t="shared" si="0"/>
        <v>-1.0564891448658957</v>
      </c>
      <c r="I22" s="80"/>
    </row>
    <row r="23" spans="1:10" ht="24.95" customHeight="1">
      <c r="A23" s="91"/>
      <c r="B23" s="91"/>
      <c r="C23" s="89" t="s">
        <v>88</v>
      </c>
      <c r="D23" s="87"/>
      <c r="E23" s="87"/>
      <c r="F23" s="87"/>
      <c r="G23" s="87"/>
      <c r="H23" s="151" t="e">
        <f t="shared" si="0"/>
        <v>#DIV/0!</v>
      </c>
      <c r="I23" s="80"/>
    </row>
    <row r="24" spans="1:10" ht="52.5" customHeight="1">
      <c r="A24" s="95" t="s">
        <v>101</v>
      </c>
      <c r="B24" s="95">
        <v>50</v>
      </c>
      <c r="C24" s="80"/>
      <c r="D24" s="94">
        <f>D18+D22</f>
        <v>1351782362</v>
      </c>
      <c r="E24" s="94">
        <f>E18+E22</f>
        <v>2833026414</v>
      </c>
      <c r="F24" s="94">
        <f>F18+F22</f>
        <v>1351782362</v>
      </c>
      <c r="G24" s="94">
        <f>G18+G22</f>
        <v>2833026414</v>
      </c>
      <c r="H24" s="150">
        <f t="shared" si="0"/>
        <v>-0.52284865565676297</v>
      </c>
      <c r="I24" s="153" t="s">
        <v>739</v>
      </c>
    </row>
    <row r="25" spans="1:10" ht="24.95" customHeight="1">
      <c r="A25" s="91" t="s">
        <v>102</v>
      </c>
      <c r="B25" s="91">
        <v>51</v>
      </c>
      <c r="C25" s="80" t="s">
        <v>103</v>
      </c>
      <c r="D25" s="87">
        <v>90950588.400000006</v>
      </c>
      <c r="E25" s="96">
        <v>384413202</v>
      </c>
      <c r="F25" s="87">
        <f>D25</f>
        <v>90950588.400000006</v>
      </c>
      <c r="G25" s="96">
        <f>E25</f>
        <v>384413202</v>
      </c>
      <c r="H25" s="150">
        <f t="shared" si="0"/>
        <v>-0.76340409765635464</v>
      </c>
      <c r="I25" s="80"/>
    </row>
    <row r="26" spans="1:10" ht="24.95" customHeight="1">
      <c r="A26" s="91" t="s">
        <v>104</v>
      </c>
      <c r="B26" s="91">
        <v>52</v>
      </c>
      <c r="C26" s="80" t="s">
        <v>105</v>
      </c>
      <c r="D26" s="93"/>
      <c r="E26" s="93"/>
      <c r="F26" s="93">
        <f>D26</f>
        <v>0</v>
      </c>
      <c r="G26" s="93">
        <f>E26</f>
        <v>0</v>
      </c>
      <c r="H26" s="151" t="e">
        <f t="shared" si="0"/>
        <v>#DIV/0!</v>
      </c>
      <c r="I26" s="80"/>
    </row>
    <row r="27" spans="1:10" ht="36" customHeight="1">
      <c r="A27" s="97" t="s">
        <v>106</v>
      </c>
      <c r="B27" s="97">
        <v>60</v>
      </c>
      <c r="C27" s="98"/>
      <c r="D27" s="99">
        <f>D24-D25-D26</f>
        <v>1260831773.5999999</v>
      </c>
      <c r="E27" s="99">
        <f>E24-E25-E26</f>
        <v>2448613212</v>
      </c>
      <c r="F27" s="99">
        <f>F24-F25-F26</f>
        <v>1260831773.5999999</v>
      </c>
      <c r="G27" s="99">
        <f>G24-G25-G26</f>
        <v>2448613212</v>
      </c>
      <c r="H27" s="150">
        <f>(D27/E27)-1</f>
        <v>-0.48508332495267126</v>
      </c>
      <c r="I27" s="153" t="s">
        <v>739</v>
      </c>
      <c r="J27" s="167"/>
    </row>
    <row r="28" spans="1:10" ht="24.95" customHeight="1">
      <c r="A28" s="100" t="s">
        <v>107</v>
      </c>
      <c r="B28" s="100"/>
      <c r="C28" s="101"/>
      <c r="D28" s="102">
        <f>D27/10945000</f>
        <v>115.19705560529921</v>
      </c>
      <c r="E28" s="102">
        <f>E27/10945000</f>
        <v>223.71980009136593</v>
      </c>
      <c r="F28" s="102">
        <f>F27/10945000</f>
        <v>115.19705560529921</v>
      </c>
      <c r="G28" s="102">
        <f>G27/10945000</f>
        <v>223.71980009136593</v>
      </c>
      <c r="H28" s="152">
        <f t="shared" si="0"/>
        <v>-0.48508332495267126</v>
      </c>
      <c r="I28" s="101"/>
    </row>
    <row r="29" spans="1:10">
      <c r="J29" s="167"/>
    </row>
    <row r="31" spans="1:10" ht="12.75" customHeight="1">
      <c r="A31" s="105"/>
      <c r="B31" s="122"/>
      <c r="C31" s="122"/>
      <c r="D31" s="145"/>
      <c r="E31" s="226" t="s">
        <v>730</v>
      </c>
      <c r="F31" s="226"/>
      <c r="G31" s="226"/>
    </row>
    <row r="32" spans="1:10" ht="12.75" customHeight="1">
      <c r="A32" s="201" t="s">
        <v>462</v>
      </c>
      <c r="B32" s="229" t="s">
        <v>108</v>
      </c>
      <c r="C32" s="229"/>
      <c r="D32" s="146"/>
      <c r="E32" s="230" t="s">
        <v>728</v>
      </c>
      <c r="F32" s="230"/>
      <c r="G32" s="230"/>
    </row>
    <row r="33" spans="1:7" ht="12.75" customHeight="1">
      <c r="A33" s="199" t="s">
        <v>463</v>
      </c>
      <c r="B33" s="225" t="s">
        <v>463</v>
      </c>
      <c r="C33" s="225"/>
      <c r="D33" s="145"/>
      <c r="E33" s="226" t="s">
        <v>464</v>
      </c>
      <c r="F33" s="226"/>
      <c r="G33" s="226"/>
    </row>
    <row r="34" spans="1:7">
      <c r="A34" s="125"/>
      <c r="B34" s="125"/>
      <c r="C34" s="125"/>
      <c r="D34" s="126"/>
      <c r="E34" s="126"/>
    </row>
    <row r="39" spans="1:7">
      <c r="A39" s="200" t="s">
        <v>465</v>
      </c>
      <c r="B39" s="227" t="s">
        <v>465</v>
      </c>
      <c r="C39" s="227"/>
      <c r="D39" s="147"/>
      <c r="E39" s="227" t="s">
        <v>729</v>
      </c>
      <c r="F39" s="227"/>
      <c r="G39" s="227"/>
    </row>
  </sheetData>
  <mergeCells count="9">
    <mergeCell ref="B39:C39"/>
    <mergeCell ref="E39:G39"/>
    <mergeCell ref="A5:F5"/>
    <mergeCell ref="A6:F6"/>
    <mergeCell ref="E31:G31"/>
    <mergeCell ref="B32:C32"/>
    <mergeCell ref="E32:G32"/>
    <mergeCell ref="B33:C33"/>
    <mergeCell ref="E33:G33"/>
  </mergeCells>
  <pageMargins left="0.46" right="0.2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J19" sqref="J19"/>
    </sheetView>
  </sheetViews>
  <sheetFormatPr defaultRowHeight="15"/>
  <sheetData>
    <row r="1" spans="1:15">
      <c r="A1" s="78"/>
      <c r="B1" s="166" t="s">
        <v>624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>
      <c r="A2" s="78"/>
      <c r="B2" s="166" t="s">
        <v>625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>
      <c r="A3" s="78"/>
      <c r="B3" s="166" t="s">
        <v>626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>
      <c r="A5" s="78"/>
      <c r="B5" s="78" t="s">
        <v>627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5">
      <c r="A7" s="78">
        <v>1</v>
      </c>
      <c r="B7" s="78" t="s">
        <v>628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</row>
    <row r="8" spans="1:15">
      <c r="A8" s="78">
        <v>2</v>
      </c>
      <c r="B8" s="78" t="s">
        <v>629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</row>
    <row r="9" spans="1:15">
      <c r="A9" s="78">
        <v>3</v>
      </c>
      <c r="B9" s="78" t="s">
        <v>630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pans="1:15">
      <c r="A10" s="78"/>
      <c r="B10" s="78" t="s">
        <v>631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15">
      <c r="A11" s="78">
        <v>4</v>
      </c>
      <c r="B11" s="78" t="s">
        <v>632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CDKT</vt:lpstr>
      <vt:lpstr>KQKD</vt:lpstr>
      <vt:lpstr>LCTT</vt:lpstr>
      <vt:lpstr>Bien dong Von CSH</vt:lpstr>
      <vt:lpstr>Thuyet minh</vt:lpstr>
      <vt:lpstr>Giai trinh KQKD</vt:lpstr>
      <vt:lpstr>Can cu Giai trinh</vt:lpstr>
      <vt:lpstr>CDKT!Print_Titles</vt:lpstr>
      <vt:lpstr>'Giai trinh KQKD'!Print_Titles</vt:lpstr>
      <vt:lpstr>KQKD!Print_Titles</vt:lpstr>
      <vt:lpstr>LCTT!Print_Titles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 Hoai Anh</dc:creator>
  <cp:lastModifiedBy>Vu Hoai Anh</cp:lastModifiedBy>
  <cp:lastPrinted>2021-01-20T08:05:01Z</cp:lastPrinted>
  <dcterms:created xsi:type="dcterms:W3CDTF">2016-04-14T07:43:53Z</dcterms:created>
  <dcterms:modified xsi:type="dcterms:W3CDTF">2021-04-20T11:35:13Z</dcterms:modified>
  <cp:contentStatus/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71e1b75a792249bcb164ce73da857314.psdsxs" Id="R59893bc80d0840e2" /><Relationship Type="http://schemas.openxmlformats.org/package/2006/relationships/digital-signature/signature" Target="/package/services/digital-signature/xml-signature/8348634195b6453c88d3e61b801692b5.psdsxs" Id="R05d0f00e4f874143" /><Relationship Type="http://schemas.openxmlformats.org/package/2006/relationships/digital-signature/signature" Target="/package/services/digital-signature/xml-signature/9489f453e2414dc2bd5f63d4cf10356a.psdsxs" Id="Rd05eca2752e44636" /></Relationships>
</file>